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55" activeTab="2"/>
  </bookViews>
  <sheets>
    <sheet name="ครอบครอง" sheetId="1" r:id="rId1"/>
    <sheet name="ผลิต" sheetId="2" r:id="rId2"/>
    <sheet name="นำเข้า" sheetId="3" r:id="rId3"/>
    <sheet name="ทำลาย และอื่นๆ" sheetId="4" r:id="rId4"/>
  </sheets>
  <definedNames>
    <definedName name="_xlfn.COUNTIFS" hidden="1">#NAME?</definedName>
    <definedName name="_xlnm.Print_Titles" localSheetId="0">'ครอบครอง'!$13:$14</definedName>
  </definedNames>
  <calcPr fullCalcOnLoad="1"/>
</workbook>
</file>

<file path=xl/sharedStrings.xml><?xml version="1.0" encoding="utf-8"?>
<sst xmlns="http://schemas.openxmlformats.org/spreadsheetml/2006/main" count="410" uniqueCount="105">
  <si>
    <t>ลำดับที่</t>
  </si>
  <si>
    <t>Species</t>
  </si>
  <si>
    <t>เสี่ยงต่อคน</t>
  </si>
  <si>
    <t>เสี่ยงต่อสัตว์</t>
  </si>
  <si>
    <t>Genus</t>
  </si>
  <si>
    <t>วันที่หมดอายุ................................................................................................</t>
  </si>
  <si>
    <t>ชื่อหน่วยงาน คณะสหเวชศาสตร์ มหาวิทยาลัยธรรมศาสตร์</t>
  </si>
  <si>
    <t>ชื่อ-นามสกุล ผู้ควบคุม</t>
  </si>
  <si>
    <t>สถานที่เก็บ</t>
  </si>
  <si>
    <t>อาคาร/ชั้น/หมายเลขห้อง</t>
  </si>
  <si>
    <t>ปรสิต</t>
  </si>
  <si>
    <t>รา</t>
  </si>
  <si>
    <t>ปิยชาติ/4/ 422</t>
  </si>
  <si>
    <t xml:space="preserve">Acinetobacter </t>
  </si>
  <si>
    <t>แบคทีเรีย</t>
  </si>
  <si>
    <t>Acinetobacter</t>
  </si>
  <si>
    <t>ไวรัส</t>
  </si>
  <si>
    <t>รายการเชื้อโรค</t>
  </si>
  <si>
    <t>baumannii</t>
  </si>
  <si>
    <t>รหัสเชื้อโรคตามเอกสารแนบท้ายประกาศกระทรวง ม.18 พ.ศ. 61</t>
  </si>
  <si>
    <t>B-2-0027</t>
  </si>
  <si>
    <t>รายการ</t>
  </si>
  <si>
    <t xml:space="preserve">แบคทีเรีย </t>
  </si>
  <si>
    <t>รวมทั้งสิ้น</t>
  </si>
  <si>
    <t xml:space="preserve">พิษจากสัตว์ กลุ่มที่1 </t>
  </si>
  <si>
    <t xml:space="preserve">เชื้อโรค กลุ่มที่ 1 </t>
  </si>
  <si>
    <t xml:space="preserve">พิษจากสัตว์ กลุ่มที่ 2 </t>
  </si>
  <si>
    <t>พิษจากสัตว์ กลุ่มที่ 3</t>
  </si>
  <si>
    <t>-80 (Thermo)</t>
  </si>
  <si>
    <t>NFB1-194,NCIMB</t>
  </si>
  <si>
    <t>171 หลอด</t>
  </si>
  <si>
    <t>100 หลอด</t>
  </si>
  <si>
    <t xml:space="preserve">Unidentified </t>
  </si>
  <si>
    <r>
      <t xml:space="preserve"> </t>
    </r>
    <r>
      <rPr>
        <b/>
        <sz val="14"/>
        <color indexed="8"/>
        <rFont val="Angsana New"/>
        <family val="1"/>
      </rPr>
      <t>เชื้อโรค กลุ่มที่ 3</t>
    </r>
  </si>
  <si>
    <r>
      <t xml:space="preserve"> </t>
    </r>
    <r>
      <rPr>
        <b/>
        <sz val="14"/>
        <color indexed="8"/>
        <rFont val="Angsana New"/>
        <family val="1"/>
      </rPr>
      <t>เชื้อโรค กลุ่มที่ 4</t>
    </r>
  </si>
  <si>
    <r>
      <t xml:space="preserve"> </t>
    </r>
    <r>
      <rPr>
        <b/>
        <sz val="14"/>
        <color indexed="8"/>
        <rFont val="Angsana New"/>
        <family val="1"/>
      </rPr>
      <t xml:space="preserve">อื่นๆ  ที่ไม่ปรากฏในประกาศกระทรวงเรื่อง รายการเชื้อโรคที่ประสงค์ควบคุมตามมาตรา ๑๘ พ.ศ. ๒๕๖๑ </t>
    </r>
  </si>
  <si>
    <t>เลขที่ใบอนุญาต (ฉบับเดิม)</t>
  </si>
  <si>
    <t>วันที่ออกให้</t>
  </si>
  <si>
    <t>เชื้อโรค กลุ่มที่ 2</t>
  </si>
  <si>
    <t>เชื้อโรคที่ระบุไม่เสี่ยงต่อคนหรือสัตว์</t>
  </si>
  <si>
    <t>j</t>
  </si>
  <si>
    <t>รายการที่ 1-55</t>
  </si>
  <si>
    <t xml:space="preserve">รายการที่ 56-60 </t>
  </si>
  <si>
    <t>รศ. ดร</t>
  </si>
  <si>
    <t xml:space="preserve">รศ. ดร. </t>
  </si>
  <si>
    <t>บร 9/13/ 1322</t>
  </si>
  <si>
    <t>จำนวนปริมาณ (หลอด หรือ มิลลิลิตร) ที่ครอบครองรายเดือน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</si>
  <si>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</si>
  <si>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</si>
  <si>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</si>
  <si>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</si>
  <si>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</si>
  <si>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</si>
  <si>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</si>
  <si>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</si>
  <si>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</si>
  <si>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</si>
  <si>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</si>
  <si>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</si>
  <si>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วัตถุประสงค์</t>
  </si>
  <si>
    <t>วัตถุประสงค์ที่ครอบครอง</t>
  </si>
  <si>
    <r>
      <rPr>
        <b/>
        <sz val="14"/>
        <color indexed="8"/>
        <rFont val="Wingdings"/>
        <family val="0"/>
      </rPr>
      <t>o</t>
    </r>
    <r>
      <rPr>
        <b/>
        <sz val="14"/>
        <color indexed="8"/>
        <rFont val="Angsana New"/>
        <family val="1"/>
      </rPr>
      <t xml:space="preserve"> การเรียนการสอน</t>
    </r>
  </si>
  <si>
    <r>
      <rPr>
        <b/>
        <sz val="14"/>
        <color indexed="8"/>
        <rFont val="Wingdings"/>
        <family val="0"/>
      </rPr>
      <t>o</t>
    </r>
    <r>
      <rPr>
        <b/>
        <sz val="14"/>
        <color indexed="8"/>
        <rFont val="Angsana New"/>
        <family val="1"/>
      </rPr>
      <t xml:space="preserve"> วิจัย</t>
    </r>
  </si>
  <si>
    <r>
      <rPr>
        <b/>
        <sz val="14"/>
        <color indexed="8"/>
        <rFont val="Wingdings"/>
        <family val="0"/>
      </rPr>
      <t>o</t>
    </r>
    <r>
      <rPr>
        <b/>
        <sz val="14"/>
        <color indexed="8"/>
        <rFont val="Angsana New"/>
        <family val="1"/>
      </rPr>
      <t xml:space="preserve"> วิเคราะห์</t>
    </r>
  </si>
  <si>
    <r>
      <rPr>
        <b/>
        <sz val="14"/>
        <color indexed="8"/>
        <rFont val="Wingdings"/>
        <family val="0"/>
      </rPr>
      <t>o</t>
    </r>
    <r>
      <rPr>
        <b/>
        <sz val="14"/>
        <color indexed="8"/>
        <rFont val="Angsana New"/>
        <family val="1"/>
      </rPr>
      <t xml:space="preserve"> วินิจฉัยโรค</t>
    </r>
  </si>
  <si>
    <t>รายการเชื้อโรคหรือพิษจากสัตว์ที่ครอบครองรายเดือน ประจำปี 2562</t>
  </si>
  <si>
    <t xml:space="preserve">ระบุแหล่งที่มาของเชื้อโรคหรือพิษจากสัตว์ที่มีการมีไว้ในครอบครอง </t>
  </si>
  <si>
    <t xml:space="preserve"> (ตัวอย่าง)มาจากคลังเชื้อที่ได้แจ้งไว้แล้วในหนังสือรับรองการแจ้ง</t>
  </si>
  <si>
    <t>(ตัวอย่าง) ขอซื้อมาจาก ATCC</t>
  </si>
  <si>
    <r>
      <t xml:space="preserve">ชื่อเชื้อโรค/พิษจากสัตว์ </t>
    </r>
    <r>
      <rPr>
        <b/>
        <vertAlign val="superscript"/>
        <sz val="14"/>
        <rFont val="Angsana New"/>
        <family val="1"/>
      </rPr>
      <t>(๑)</t>
    </r>
  </si>
  <si>
    <r>
      <t xml:space="preserve">  รหัสเชื้อโรค/พิษจากสัตว์</t>
    </r>
    <r>
      <rPr>
        <b/>
        <vertAlign val="superscript"/>
        <sz val="14"/>
        <rFont val="Angsana New"/>
        <family val="1"/>
      </rPr>
      <t xml:space="preserve"> (๒)</t>
    </r>
  </si>
  <si>
    <r>
      <rPr>
        <b/>
        <sz val="14"/>
        <rFont val="Angsana New"/>
        <family val="1"/>
      </rPr>
      <t xml:space="preserve"> กลุ่มที่</t>
    </r>
    <r>
      <rPr>
        <b/>
        <vertAlign val="superscript"/>
        <sz val="14"/>
        <rFont val="Angsana New"/>
        <family val="1"/>
      </rPr>
      <t xml:space="preserve"> (๓)</t>
    </r>
  </si>
  <si>
    <r>
      <t xml:space="preserve">ชนิดของเชื้อโรค </t>
    </r>
    <r>
      <rPr>
        <b/>
        <vertAlign val="superscript"/>
        <sz val="14"/>
        <rFont val="Angsana New"/>
        <family val="1"/>
      </rPr>
      <t>(๔)</t>
    </r>
    <r>
      <rPr>
        <b/>
        <sz val="14"/>
        <rFont val="Angsana New"/>
        <family val="1"/>
      </rPr>
      <t xml:space="preserve">
(ไวรัส,แบคทีเรีย,ปรสิต,รา,พิษจากสัตว์)</t>
    </r>
  </si>
  <si>
    <r>
      <t xml:space="preserve">ตู้เก็บ </t>
    </r>
    <r>
      <rPr>
        <b/>
        <vertAlign val="superscript"/>
        <sz val="14"/>
        <rFont val="Angsana New"/>
        <family val="1"/>
      </rPr>
      <t>o</t>
    </r>
    <r>
      <rPr>
        <b/>
        <sz val="14"/>
        <rFont val="Angsana New"/>
        <family val="1"/>
      </rPr>
      <t xml:space="preserve">C </t>
    </r>
  </si>
  <si>
    <t>column สีเขียว ให้ทำการ copy มาจาก แบบ ฟอร์ม รายการเชื้อโรคหรือพิษจากสัตว์ที่ประสงค์จะดำเนินการตามพระราชบัญญัติเชื้อโรคและพิษจากสัตว์ พ.ศ. 2558 ที่ทำการแนบตอนจดแจ้ง/ขออนุญาติ (โปรดลบ row นี้ ออก)</t>
  </si>
  <si>
    <t>รายการเชื้อโรคหรือพิษจากสัตว์ที่ผลิตรายเดือน ประจำปี 2562</t>
  </si>
  <si>
    <t>ระบุแหล่งที่มาของเชื้อโรคหรือพิษจากสัตว์ที่มีการมีการผลิต</t>
  </si>
  <si>
    <t>วัตถุประสงค์การผลิต</t>
  </si>
  <si>
    <t>จำนวนปริมาณ (plate หรือ มิลลิลิตร) ที่ผลิตรายเดือน</t>
  </si>
  <si>
    <t>สามารถใช้การประมาณค่าเป็นค่าการผลิตสูงสุดในแต่ละเดิอนได้ (โปรดลบ row นี้ออก)</t>
  </si>
  <si>
    <t>สถานที่ผลิต</t>
  </si>
  <si>
    <r>
      <t xml:space="preserve">column สีเขียว ให้ทำการ copy มาจาก แบบ ฟอร์ม รายการเชื้อโรคหรือพิษจากสัตว์ที่ประสงค์จะดำเนินการตามพระราชบัญญัติเชื้อโรคและพิษจากสัตว์ พ.ศ. 2558 ที่ทำการแนบตอนจดแจ้ง/ขออนุญาติ   </t>
    </r>
    <r>
      <rPr>
        <b/>
        <u val="single"/>
        <sz val="20"/>
        <color indexed="60"/>
        <rFont val="Angsana New"/>
        <family val="1"/>
      </rPr>
      <t>ให้คงไว้เพียงแค่รายการที่มีการผลิต</t>
    </r>
    <r>
      <rPr>
        <sz val="20"/>
        <color indexed="60"/>
        <rFont val="Angsana New"/>
        <family val="1"/>
      </rPr>
      <t xml:space="preserve"> (โปรดลบ row นี้ ออก)</t>
    </r>
  </si>
  <si>
    <t>35 plates 400 ml</t>
  </si>
  <si>
    <t>3 plates   10 ml</t>
  </si>
  <si>
    <t>─</t>
  </si>
  <si>
    <t>1 plate</t>
  </si>
  <si>
    <t xml:space="preserve"> 10 ml</t>
  </si>
  <si>
    <t>รายการเชื้อโรคหรือพิษจากสัตว์ที่นำเข้ารายเดือน ประจำปี 2562</t>
  </si>
  <si>
    <t>วัตถุประสงค์การนำเข้า</t>
  </si>
  <si>
    <t>ระบุแหล่งที่มาของเชื้อโรคหรือพิษจากสัตว์ที่มีการมีการนำเช้า</t>
  </si>
  <si>
    <t>B1</t>
  </si>
  <si>
    <t>B2</t>
  </si>
  <si>
    <t>จำนวนปริมาณ (หลอด มิลลิลิตร หรือ plate มิลลิลิตร) ที่นำเข้ารายเดือน (ต้องสอดคล้องกับรายการครอบครอง)</t>
  </si>
  <si>
    <r>
      <t xml:space="preserve">column สีเขียว ให้ทำการ copy มาจาก แบบ ฟอร์ม รายการเชื้อโรคหรือพิษจากสัตว์ที่ประสงค์จะดำเนินการตามพระราชบัญญัติเชื้อโรคและพิษจากสัตว์ พ.ศ. 2558 ที่ทำการแนบตอนจดแจ้ง/ขออนุญาติ   </t>
    </r>
    <r>
      <rPr>
        <b/>
        <u val="single"/>
        <sz val="20"/>
        <color indexed="60"/>
        <rFont val="Angsana New"/>
        <family val="1"/>
      </rPr>
      <t>ให้คงไว้เพียงแค่รายการที่มีการนำเข้า</t>
    </r>
    <r>
      <rPr>
        <sz val="20"/>
        <color indexed="60"/>
        <rFont val="Angsana New"/>
        <family val="1"/>
      </rPr>
      <t xml:space="preserve"> (โปรดลบ row นี้ ออก)</t>
    </r>
  </si>
  <si>
    <t xml:space="preserve"> 10 หลอด</t>
  </si>
  <si>
    <t>แหล่งที่มา</t>
  </si>
  <si>
    <t>ข้อมูลการทําลายหรือเหตุอื่นที่ทําให้ปริมาณลดลง</t>
  </si>
  <si>
    <t>ข้อมูลการส่งมอบ</t>
  </si>
  <si>
    <t>ข้อมูลการขาย ส่งออก นำผ่าน</t>
  </si>
  <si>
    <t>รายการเชื้อโรคหรือพิษจากสัตที่มีการทําลายหรือเหตุอื่นที่ทําให้ปริมาณลดลง การส่งมอบ หรือ การขาย ส่งออก นำผ่าน ประจำปี 2562</t>
  </si>
  <si>
    <t>สถานที่ดำเนินการ</t>
  </si>
  <si>
    <t>วันที่</t>
  </si>
  <si>
    <t>กิจกรรม (การทําลายหรือการส่งมอบ หรือ การขาย ส่งออก นำผ่าน๗</t>
  </si>
  <si>
    <r>
      <t xml:space="preserve">column สีเขียว ให้ทำการ copy มาจาก แบบ ฟอร์ม รายการเชื้อโรคหรือพิษจากสัตว์ที่ประสงค์จะดำเนินการตามพระราชบัญญัติเชื้อโรคและพิษจากสัตว์ พ.ศ. 2558 ที่ทำการแนบตอนจดแจ้ง/ขออนุญาติ   </t>
    </r>
    <r>
      <rPr>
        <b/>
        <u val="single"/>
        <sz val="20"/>
        <color indexed="60"/>
        <rFont val="Angsana New"/>
        <family val="1"/>
      </rPr>
      <t>ให้คงไว้เพียงแค่รายการที่มีการดำเนินการ</t>
    </r>
    <r>
      <rPr>
        <sz val="20"/>
        <color indexed="60"/>
        <rFont val="Angsana New"/>
        <family val="1"/>
      </rPr>
      <t>(โปรดลบ row นี้ ออก)</t>
    </r>
  </si>
  <si>
    <t>ตัวอย่าง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</si>
</sst>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ngsana New"/>
      <family val="1"/>
    </font>
    <font>
      <i/>
      <sz val="14"/>
      <name val="Angsana New"/>
      <family val="1"/>
    </font>
    <font>
      <sz val="14"/>
      <name val="Angsana New"/>
      <family val="1"/>
    </font>
    <font>
      <b/>
      <sz val="14"/>
      <color indexed="8"/>
      <name val="Wingdings"/>
      <family val="0"/>
    </font>
    <font>
      <b/>
      <sz val="14"/>
      <name val="Angsana New"/>
      <family val="1"/>
    </font>
    <font>
      <b/>
      <vertAlign val="superscript"/>
      <sz val="14"/>
      <name val="Angsana New"/>
      <family val="1"/>
    </font>
    <font>
      <b/>
      <i/>
      <sz val="14"/>
      <name val="Angsana New"/>
      <family val="1"/>
    </font>
    <font>
      <sz val="20"/>
      <color indexed="60"/>
      <name val="Angsana New"/>
      <family val="1"/>
    </font>
    <font>
      <b/>
      <u val="single"/>
      <sz val="20"/>
      <color indexed="60"/>
      <name val="Angsana New"/>
      <family val="1"/>
    </font>
    <font>
      <sz val="14"/>
      <name val="Arial Narro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Calibri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Calibri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Wingdings 2"/>
      <family val="1"/>
    </font>
    <font>
      <sz val="14"/>
      <color indexed="8"/>
      <name val="Angsana New"/>
      <family val="1"/>
    </font>
    <font>
      <i/>
      <sz val="14"/>
      <color indexed="8"/>
      <name val="Angsana New"/>
      <family val="1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u val="single"/>
      <sz val="14"/>
      <color indexed="30"/>
      <name val="Angsana New"/>
      <family val="1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10"/>
      <name val="Angsana New"/>
      <family val="1"/>
    </font>
    <font>
      <b/>
      <i/>
      <sz val="14"/>
      <color indexed="10"/>
      <name val="Angsana New"/>
      <family val="1"/>
    </font>
    <font>
      <sz val="14"/>
      <color indexed="10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Wingdings 2"/>
      <family val="1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i/>
      <sz val="14"/>
      <color theme="1"/>
      <name val="Angsana New"/>
      <family val="1"/>
    </font>
    <font>
      <b/>
      <sz val="14"/>
      <color rgb="FF000000"/>
      <name val="Angsana New"/>
      <family val="1"/>
    </font>
    <font>
      <sz val="14"/>
      <color rgb="FF000000"/>
      <name val="Angsana New"/>
      <family val="1"/>
    </font>
    <font>
      <b/>
      <sz val="12"/>
      <color theme="1"/>
      <name val="Angsana New"/>
      <family val="1"/>
    </font>
    <font>
      <sz val="12"/>
      <color theme="1"/>
      <name val="Angsana New"/>
      <family val="1"/>
    </font>
    <font>
      <u val="single"/>
      <sz val="14"/>
      <color theme="10"/>
      <name val="Angsana New"/>
      <family val="1"/>
    </font>
    <font>
      <sz val="20"/>
      <color rgb="FFC00000"/>
      <name val="Angsana New"/>
      <family val="1"/>
    </font>
    <font>
      <sz val="14"/>
      <color theme="1"/>
      <name val="TH SarabunPSK"/>
      <family val="2"/>
    </font>
    <font>
      <b/>
      <sz val="14"/>
      <color rgb="FFFF0000"/>
      <name val="Angsana New"/>
      <family val="1"/>
    </font>
    <font>
      <b/>
      <i/>
      <sz val="14"/>
      <color rgb="FFFF0000"/>
      <name val="Angsana New"/>
      <family val="1"/>
    </font>
    <font>
      <sz val="14"/>
      <color rgb="FFFF0000"/>
      <name val="Angsana New"/>
      <family val="1"/>
    </font>
    <font>
      <b/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left"/>
    </xf>
    <xf numFmtId="0" fontId="62" fillId="0" borderId="0" xfId="0" applyFont="1" applyAlignment="1">
      <alignment horizontal="center" vertical="top"/>
    </xf>
    <xf numFmtId="0" fontId="62" fillId="0" borderId="0" xfId="0" applyFont="1" applyAlignment="1">
      <alignment vertical="top"/>
    </xf>
    <xf numFmtId="0" fontId="62" fillId="0" borderId="0" xfId="0" applyFont="1" applyAlignment="1">
      <alignment horizontal="left" vertical="top"/>
    </xf>
    <xf numFmtId="0" fontId="62" fillId="0" borderId="0" xfId="0" applyFont="1" applyAlignment="1">
      <alignment horizontal="left"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Border="1" applyAlignment="1">
      <alignment vertical="top"/>
    </xf>
    <xf numFmtId="0" fontId="62" fillId="0" borderId="0" xfId="0" applyFont="1" applyBorder="1" applyAlignment="1">
      <alignment horizontal="center" vertical="top"/>
    </xf>
    <xf numFmtId="0" fontId="62" fillId="0" borderId="0" xfId="0" applyFont="1" applyBorder="1" applyAlignment="1">
      <alignment horizontal="left"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62" fillId="0" borderId="11" xfId="0" applyFont="1" applyBorder="1" applyAlignment="1">
      <alignment horizontal="center" vertical="top"/>
    </xf>
    <xf numFmtId="0" fontId="62" fillId="0" borderId="12" xfId="0" applyFont="1" applyBorder="1" applyAlignment="1">
      <alignment/>
    </xf>
    <xf numFmtId="0" fontId="62" fillId="0" borderId="13" xfId="0" applyFont="1" applyBorder="1" applyAlignment="1">
      <alignment/>
    </xf>
    <xf numFmtId="0" fontId="62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61" fillId="0" borderId="10" xfId="0" applyNumberFormat="1" applyFont="1" applyFill="1" applyBorder="1" applyAlignment="1">
      <alignment horizontal="left" vertical="top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 quotePrefix="1">
      <alignment horizontal="left" shrinkToFit="1"/>
    </xf>
    <xf numFmtId="0" fontId="63" fillId="0" borderId="10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63" fillId="0" borderId="10" xfId="0" applyFont="1" applyBorder="1" applyAlignment="1">
      <alignment horizontal="left"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/>
    </xf>
    <xf numFmtId="0" fontId="61" fillId="0" borderId="0" xfId="0" applyFont="1" applyFill="1" applyBorder="1" applyAlignment="1" quotePrefix="1">
      <alignment horizontal="center" shrinkToFit="1"/>
    </xf>
    <xf numFmtId="0" fontId="61" fillId="0" borderId="0" xfId="0" applyFont="1" applyFill="1" applyBorder="1" applyAlignment="1">
      <alignment vertical="top"/>
    </xf>
    <xf numFmtId="0" fontId="61" fillId="0" borderId="0" xfId="0" applyFont="1" applyFill="1" applyBorder="1" applyAlignment="1">
      <alignment horizontal="center" vertical="top"/>
    </xf>
    <xf numFmtId="0" fontId="61" fillId="0" borderId="0" xfId="0" applyNumberFormat="1" applyFont="1" applyFill="1" applyBorder="1" applyAlignment="1">
      <alignment horizontal="left"/>
    </xf>
    <xf numFmtId="0" fontId="63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0" fontId="64" fillId="0" borderId="0" xfId="0" applyFont="1" applyBorder="1" applyAlignment="1">
      <alignment/>
    </xf>
    <xf numFmtId="0" fontId="61" fillId="0" borderId="0" xfId="0" applyFont="1" applyBorder="1" applyAlignment="1">
      <alignment horizontal="center" vertical="top"/>
    </xf>
    <xf numFmtId="0" fontId="65" fillId="0" borderId="0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1" fillId="0" borderId="11" xfId="0" applyFont="1" applyBorder="1" applyAlignment="1">
      <alignment horizontal="center" vertical="top"/>
    </xf>
    <xf numFmtId="0" fontId="64" fillId="0" borderId="11" xfId="0" applyFont="1" applyBorder="1" applyAlignment="1">
      <alignment/>
    </xf>
    <xf numFmtId="0" fontId="65" fillId="0" borderId="0" xfId="0" applyFont="1" applyBorder="1" applyAlignment="1">
      <alignment/>
    </xf>
    <xf numFmtId="0" fontId="64" fillId="0" borderId="0" xfId="0" applyFont="1" applyBorder="1" applyAlignment="1">
      <alignment wrapText="1"/>
    </xf>
    <xf numFmtId="0" fontId="61" fillId="0" borderId="14" xfId="0" applyFont="1" applyBorder="1" applyAlignment="1">
      <alignment/>
    </xf>
    <xf numFmtId="0" fontId="61" fillId="0" borderId="14" xfId="0" applyFont="1" applyBorder="1" applyAlignment="1">
      <alignment horizontal="center" vertical="top"/>
    </xf>
    <xf numFmtId="0" fontId="61" fillId="0" borderId="0" xfId="0" applyFont="1" applyAlignment="1">
      <alignment/>
    </xf>
    <xf numFmtId="0" fontId="61" fillId="0" borderId="0" xfId="0" applyFont="1" applyAlignment="1">
      <alignment horizontal="center" vertical="top"/>
    </xf>
    <xf numFmtId="0" fontId="4" fillId="33" borderId="10" xfId="0" applyFont="1" applyFill="1" applyBorder="1" applyAlignment="1">
      <alignment horizontal="left"/>
    </xf>
    <xf numFmtId="0" fontId="62" fillId="0" borderId="15" xfId="0" applyFont="1" applyBorder="1" applyAlignment="1">
      <alignment/>
    </xf>
    <xf numFmtId="0" fontId="62" fillId="0" borderId="15" xfId="0" applyFont="1" applyBorder="1" applyAlignment="1">
      <alignment horizontal="center" vertical="top"/>
    </xf>
    <xf numFmtId="0" fontId="62" fillId="0" borderId="0" xfId="0" applyFont="1" applyFill="1" applyBorder="1" applyAlignment="1">
      <alignment horizontal="center"/>
    </xf>
    <xf numFmtId="0" fontId="63" fillId="0" borderId="0" xfId="0" applyFont="1" applyBorder="1" applyAlignment="1">
      <alignment horizontal="left"/>
    </xf>
    <xf numFmtId="0" fontId="63" fillId="0" borderId="0" xfId="0" applyFont="1" applyBorder="1" applyAlignment="1">
      <alignment/>
    </xf>
    <xf numFmtId="0" fontId="61" fillId="0" borderId="0" xfId="0" applyNumberFormat="1" applyFont="1" applyFill="1" applyBorder="1" applyAlignment="1">
      <alignment horizontal="left" vertical="top"/>
    </xf>
    <xf numFmtId="0" fontId="6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 quotePrefix="1">
      <alignment horizontal="left" shrinkToFit="1"/>
    </xf>
    <xf numFmtId="0" fontId="66" fillId="34" borderId="0" xfId="0" applyFont="1" applyFill="1" applyAlignment="1">
      <alignment/>
    </xf>
    <xf numFmtId="0" fontId="66" fillId="34" borderId="0" xfId="0" applyFont="1" applyFill="1" applyAlignment="1">
      <alignment wrapText="1"/>
    </xf>
    <xf numFmtId="0" fontId="67" fillId="34" borderId="0" xfId="0" applyFont="1" applyFill="1" applyAlignment="1">
      <alignment/>
    </xf>
    <xf numFmtId="0" fontId="67" fillId="34" borderId="0" xfId="0" applyFont="1" applyFill="1" applyAlignment="1">
      <alignment wrapText="1"/>
    </xf>
    <xf numFmtId="0" fontId="61" fillId="0" borderId="0" xfId="0" applyFont="1" applyBorder="1" applyAlignment="1">
      <alignment/>
    </xf>
    <xf numFmtId="0" fontId="62" fillId="0" borderId="13" xfId="0" applyFont="1" applyBorder="1" applyAlignment="1">
      <alignment horizontal="left"/>
    </xf>
    <xf numFmtId="0" fontId="61" fillId="0" borderId="13" xfId="0" applyFont="1" applyBorder="1" applyAlignment="1">
      <alignment/>
    </xf>
    <xf numFmtId="0" fontId="61" fillId="0" borderId="16" xfId="0" applyFont="1" applyBorder="1" applyAlignment="1">
      <alignment/>
    </xf>
    <xf numFmtId="0" fontId="62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vertical="center"/>
    </xf>
    <xf numFmtId="0" fontId="62" fillId="0" borderId="0" xfId="0" applyFont="1" applyBorder="1" applyAlignment="1">
      <alignment horizontal="left" vertical="top"/>
    </xf>
    <xf numFmtId="0" fontId="62" fillId="0" borderId="0" xfId="0" applyFont="1" applyBorder="1" applyAlignment="1">
      <alignment horizontal="center" vertical="center"/>
    </xf>
    <xf numFmtId="0" fontId="68" fillId="0" borderId="0" xfId="38" applyFont="1" applyBorder="1" applyAlignment="1" applyProtection="1">
      <alignment horizontal="left"/>
      <protection/>
    </xf>
    <xf numFmtId="0" fontId="62" fillId="0" borderId="0" xfId="0" applyFont="1" applyBorder="1" applyAlignment="1">
      <alignment/>
    </xf>
    <xf numFmtId="0" fontId="67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7" fillId="33" borderId="0" xfId="0" applyFont="1" applyFill="1" applyAlignment="1">
      <alignment wrapText="1"/>
    </xf>
    <xf numFmtId="0" fontId="6" fillId="7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vertical="top" wrapText="1"/>
    </xf>
    <xf numFmtId="0" fontId="6" fillId="7" borderId="10" xfId="0" applyFont="1" applyFill="1" applyBorder="1" applyAlignment="1">
      <alignment horizontal="center" vertical="center" wrapText="1"/>
    </xf>
    <xf numFmtId="0" fontId="69" fillId="33" borderId="0" xfId="0" applyFont="1" applyFill="1" applyAlignment="1">
      <alignment wrapText="1"/>
    </xf>
    <xf numFmtId="0" fontId="69" fillId="0" borderId="0" xfId="0" applyFont="1" applyFill="1" applyAlignment="1">
      <alignment horizontal="center" wrapText="1"/>
    </xf>
    <xf numFmtId="0" fontId="69" fillId="0" borderId="0" xfId="0" applyFont="1" applyFill="1" applyAlignment="1">
      <alignment wrapText="1"/>
    </xf>
    <xf numFmtId="0" fontId="6" fillId="7" borderId="12" xfId="0" applyFont="1" applyFill="1" applyBorder="1" applyAlignment="1">
      <alignment horizontal="center" vertical="center"/>
    </xf>
    <xf numFmtId="0" fontId="62" fillId="0" borderId="0" xfId="0" applyFont="1" applyAlignment="1">
      <alignment wrapText="1"/>
    </xf>
    <xf numFmtId="0" fontId="62" fillId="0" borderId="0" xfId="0" applyFont="1" applyBorder="1" applyAlignment="1">
      <alignment wrapText="1"/>
    </xf>
    <xf numFmtId="0" fontId="61" fillId="0" borderId="0" xfId="0" applyFont="1" applyAlignment="1">
      <alignment wrapText="1"/>
    </xf>
    <xf numFmtId="0" fontId="61" fillId="0" borderId="0" xfId="0" applyFont="1" applyBorder="1" applyAlignment="1">
      <alignment horizontal="left" wrapText="1"/>
    </xf>
    <xf numFmtId="0" fontId="61" fillId="0" borderId="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 wrapText="1"/>
    </xf>
    <xf numFmtId="0" fontId="62" fillId="0" borderId="0" xfId="0" applyFont="1" applyBorder="1" applyAlignment="1">
      <alignment horizontal="left" wrapText="1"/>
    </xf>
    <xf numFmtId="0" fontId="61" fillId="0" borderId="0" xfId="0" applyFont="1" applyBorder="1" applyAlignment="1">
      <alignment wrapText="1"/>
    </xf>
    <xf numFmtId="0" fontId="61" fillId="0" borderId="0" xfId="0" applyFont="1" applyAlignment="1">
      <alignment horizontal="left" wrapText="1"/>
    </xf>
    <xf numFmtId="0" fontId="61" fillId="0" borderId="0" xfId="0" applyFont="1" applyFill="1" applyBorder="1" applyAlignment="1">
      <alignment horizontal="left" wrapText="1"/>
    </xf>
    <xf numFmtId="0" fontId="66" fillId="34" borderId="0" xfId="0" applyFont="1" applyFill="1" applyAlignment="1">
      <alignment horizontal="left" wrapText="1"/>
    </xf>
    <xf numFmtId="0" fontId="67" fillId="34" borderId="0" xfId="0" applyFont="1" applyFill="1" applyAlignment="1">
      <alignment horizontal="left" wrapText="1"/>
    </xf>
    <xf numFmtId="0" fontId="67" fillId="33" borderId="0" xfId="0" applyFont="1" applyFill="1" applyAlignment="1">
      <alignment horizontal="left" wrapText="1"/>
    </xf>
    <xf numFmtId="0" fontId="69" fillId="33" borderId="0" xfId="0" applyFont="1" applyFill="1" applyAlignment="1">
      <alignment horizontal="left" wrapText="1"/>
    </xf>
    <xf numFmtId="0" fontId="61" fillId="0" borderId="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wrapText="1"/>
    </xf>
    <xf numFmtId="0" fontId="70" fillId="0" borderId="0" xfId="0" applyFont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6" fillId="7" borderId="12" xfId="0" applyFont="1" applyFill="1" applyBorder="1" applyAlignment="1">
      <alignment horizontal="center" vertical="center" wrapText="1"/>
    </xf>
    <xf numFmtId="0" fontId="71" fillId="7" borderId="17" xfId="0" applyFont="1" applyFill="1" applyBorder="1" applyAlignment="1">
      <alignment horizontal="center" vertical="center"/>
    </xf>
    <xf numFmtId="0" fontId="71" fillId="7" borderId="10" xfId="0" applyFont="1" applyFill="1" applyBorder="1" applyAlignment="1">
      <alignment horizontal="center" vertical="center"/>
    </xf>
    <xf numFmtId="0" fontId="72" fillId="7" borderId="10" xfId="0" applyFont="1" applyFill="1" applyBorder="1" applyAlignment="1">
      <alignment horizontal="left" vertical="center"/>
    </xf>
    <xf numFmtId="0" fontId="71" fillId="7" borderId="17" xfId="0" applyFont="1" applyFill="1" applyBorder="1" applyAlignment="1">
      <alignment horizontal="center" vertical="center" wrapText="1"/>
    </xf>
    <xf numFmtId="0" fontId="73" fillId="7" borderId="10" xfId="0" applyFont="1" applyFill="1" applyBorder="1" applyAlignment="1">
      <alignment vertical="top" wrapText="1"/>
    </xf>
    <xf numFmtId="0" fontId="71" fillId="7" borderId="17" xfId="0" applyFont="1" applyFill="1" applyBorder="1" applyAlignment="1">
      <alignment horizontal="center" wrapText="1"/>
    </xf>
    <xf numFmtId="0" fontId="71" fillId="7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/>
    </xf>
    <xf numFmtId="0" fontId="73" fillId="0" borderId="0" xfId="0" applyFont="1" applyAlignment="1">
      <alignment/>
    </xf>
    <xf numFmtId="0" fontId="69" fillId="7" borderId="0" xfId="0" applyFont="1" applyFill="1" applyAlignment="1">
      <alignment horizontal="center" wrapText="1"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top"/>
    </xf>
    <xf numFmtId="0" fontId="7" fillId="7" borderId="16" xfId="0" applyFont="1" applyFill="1" applyBorder="1" applyAlignment="1">
      <alignment horizontal="center" vertical="top"/>
    </xf>
    <xf numFmtId="0" fontId="6" fillId="7" borderId="16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wrapText="1"/>
    </xf>
    <xf numFmtId="0" fontId="6" fillId="7" borderId="17" xfId="0" applyFont="1" applyFill="1" applyBorder="1" applyAlignment="1">
      <alignment horizontal="center" wrapText="1"/>
    </xf>
    <xf numFmtId="0" fontId="69" fillId="3" borderId="0" xfId="0" applyFont="1" applyFill="1" applyAlignment="1">
      <alignment horizontal="center" wrapText="1"/>
    </xf>
    <xf numFmtId="0" fontId="62" fillId="3" borderId="12" xfId="0" applyFont="1" applyFill="1" applyBorder="1" applyAlignment="1">
      <alignment horizontal="center"/>
    </xf>
    <xf numFmtId="0" fontId="62" fillId="3" borderId="13" xfId="0" applyFont="1" applyFill="1" applyBorder="1" applyAlignment="1">
      <alignment horizontal="center"/>
    </xf>
    <xf numFmtId="0" fontId="62" fillId="3" borderId="16" xfId="0" applyFont="1" applyFill="1" applyBorder="1" applyAlignment="1">
      <alignment horizontal="center"/>
    </xf>
    <xf numFmtId="0" fontId="74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tchakitcha.soc.go.th/DATA/PDF/2560/E/074/6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atchakitcha.soc.go.th/DATA/PDF/2560/E/074/6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atchakitcha.soc.go.th/DATA/PDF/2560/E/074/6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ratchakitcha.soc.go.th/DATA/PDF/2560/E/074/6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zoomScalePageLayoutView="0" workbookViewId="0" topLeftCell="A7">
      <selection activeCell="A15" sqref="A15:IV15"/>
    </sheetView>
  </sheetViews>
  <sheetFormatPr defaultColWidth="9.140625" defaultRowHeight="15"/>
  <cols>
    <col min="1" max="1" width="7.421875" style="12" customWidth="1"/>
    <col min="2" max="2" width="12.140625" style="54" customWidth="1"/>
    <col min="3" max="3" width="11.57421875" style="41" customWidth="1"/>
    <col min="4" max="4" width="14.421875" style="41" customWidth="1"/>
    <col min="5" max="5" width="22.421875" style="54" customWidth="1"/>
    <col min="6" max="6" width="5.8515625" style="55" customWidth="1"/>
    <col min="7" max="7" width="6.140625" style="55" customWidth="1"/>
    <col min="8" max="8" width="12.8515625" style="42" customWidth="1"/>
    <col min="9" max="9" width="21.8515625" style="43" customWidth="1"/>
    <col min="10" max="10" width="12.7109375" style="8" customWidth="1"/>
    <col min="11" max="11" width="10.8515625" style="8" customWidth="1"/>
    <col min="12" max="16" width="8.57421875" style="8" customWidth="1"/>
    <col min="17" max="17" width="8.57421875" style="43" customWidth="1"/>
    <col min="18" max="23" width="8.57421875" style="8" customWidth="1"/>
    <col min="24" max="16384" width="9.140625" style="8" customWidth="1"/>
  </cols>
  <sheetData>
    <row r="1" spans="1:17" ht="22.5" customHeight="1">
      <c r="A1" s="3"/>
      <c r="B1" s="4"/>
      <c r="C1" s="5"/>
      <c r="D1" s="5"/>
      <c r="E1" s="4"/>
      <c r="F1" s="3"/>
      <c r="G1" s="3"/>
      <c r="H1" s="3"/>
      <c r="I1" s="6"/>
      <c r="J1" s="7"/>
      <c r="K1" s="7"/>
      <c r="L1" s="7"/>
      <c r="M1" s="7"/>
      <c r="N1" s="7"/>
      <c r="O1" s="7"/>
      <c r="P1" s="7"/>
      <c r="Q1" s="6"/>
    </row>
    <row r="2" spans="1:17" ht="22.5" customHeight="1">
      <c r="A2" s="5" t="s">
        <v>65</v>
      </c>
      <c r="B2" s="4"/>
      <c r="C2" s="5"/>
      <c r="D2" s="5"/>
      <c r="E2" s="9"/>
      <c r="F2" s="3"/>
      <c r="G2" s="10"/>
      <c r="H2" s="3"/>
      <c r="I2" s="6"/>
      <c r="K2" s="7"/>
      <c r="L2" s="7"/>
      <c r="M2" s="7"/>
      <c r="N2" s="7"/>
      <c r="O2" s="7"/>
      <c r="P2" s="7"/>
      <c r="Q2" s="11"/>
    </row>
    <row r="3" spans="1:17" ht="22.5" customHeight="1">
      <c r="A3" s="6" t="s">
        <v>6</v>
      </c>
      <c r="B3" s="13"/>
      <c r="C3" s="6"/>
      <c r="D3" s="6"/>
      <c r="E3" s="13"/>
      <c r="F3" s="3"/>
      <c r="G3" s="3"/>
      <c r="H3" s="12"/>
      <c r="I3" s="6"/>
      <c r="K3" s="7"/>
      <c r="L3" s="7"/>
      <c r="M3" s="7"/>
      <c r="N3" s="7"/>
      <c r="O3" s="7"/>
      <c r="P3" s="7"/>
      <c r="Q3" s="6"/>
    </row>
    <row r="4" spans="1:17" s="72" customFormat="1" ht="30" customHeight="1">
      <c r="A4" s="76" t="s">
        <v>36</v>
      </c>
      <c r="B4" s="77"/>
      <c r="C4" s="76"/>
      <c r="D4" s="76"/>
      <c r="E4" s="76" t="s">
        <v>37</v>
      </c>
      <c r="F4" s="10"/>
      <c r="G4" s="78" t="s">
        <v>5</v>
      </c>
      <c r="H4" s="79"/>
      <c r="I4" s="80" t="s">
        <v>17</v>
      </c>
      <c r="K4" s="81"/>
      <c r="L4" s="81"/>
      <c r="M4" s="81"/>
      <c r="N4" s="81"/>
      <c r="O4" s="81"/>
      <c r="P4" s="81"/>
      <c r="Q4" s="11"/>
    </row>
    <row r="5" spans="1:17" s="72" customFormat="1" ht="30" customHeight="1">
      <c r="A5" s="76" t="s">
        <v>60</v>
      </c>
      <c r="B5" s="77"/>
      <c r="C5" s="76" t="s">
        <v>61</v>
      </c>
      <c r="D5" s="76"/>
      <c r="E5" s="76" t="s">
        <v>64</v>
      </c>
      <c r="F5" s="10"/>
      <c r="G5" s="78"/>
      <c r="H5" s="79"/>
      <c r="I5" s="80"/>
      <c r="K5" s="81"/>
      <c r="L5" s="81"/>
      <c r="M5" s="81"/>
      <c r="N5" s="81"/>
      <c r="O5" s="81"/>
      <c r="P5" s="81"/>
      <c r="Q5" s="11"/>
    </row>
    <row r="6" spans="1:17" s="72" customFormat="1" ht="30" customHeight="1">
      <c r="A6" s="76"/>
      <c r="B6" s="77"/>
      <c r="C6" s="76" t="s">
        <v>62</v>
      </c>
      <c r="D6" s="76"/>
      <c r="E6" s="76" t="s">
        <v>63</v>
      </c>
      <c r="F6" s="10"/>
      <c r="G6" s="78"/>
      <c r="H6" s="79"/>
      <c r="I6" s="80"/>
      <c r="K6" s="81"/>
      <c r="L6" s="81"/>
      <c r="M6" s="81"/>
      <c r="N6" s="81"/>
      <c r="O6" s="81"/>
      <c r="P6" s="81"/>
      <c r="Q6" s="11"/>
    </row>
    <row r="7" spans="1:8" s="68" customFormat="1" ht="18">
      <c r="A7" s="68" t="s">
        <v>66</v>
      </c>
      <c r="H7" s="69"/>
    </row>
    <row r="8" spans="2:8" s="70" customFormat="1" ht="18">
      <c r="B8" s="68" t="s">
        <v>41</v>
      </c>
      <c r="C8" s="70" t="s">
        <v>67</v>
      </c>
      <c r="H8" s="71"/>
    </row>
    <row r="9" spans="2:8" s="70" customFormat="1" ht="18">
      <c r="B9" s="68" t="s">
        <v>42</v>
      </c>
      <c r="C9" s="70" t="s">
        <v>68</v>
      </c>
      <c r="H9" s="71"/>
    </row>
    <row r="10" spans="2:8" s="82" customFormat="1" ht="18">
      <c r="B10" s="83"/>
      <c r="H10" s="84"/>
    </row>
    <row r="11" spans="1:11" s="89" customFormat="1" ht="51.75" customHeight="1">
      <c r="A11" s="122" t="s">
        <v>74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</row>
    <row r="13" spans="1:23" ht="74.25" customHeight="1">
      <c r="A13" s="125" t="s">
        <v>0</v>
      </c>
      <c r="B13" s="123" t="s">
        <v>69</v>
      </c>
      <c r="C13" s="131"/>
      <c r="D13" s="127" t="s">
        <v>19</v>
      </c>
      <c r="E13" s="127" t="s">
        <v>70</v>
      </c>
      <c r="F13" s="129" t="s">
        <v>71</v>
      </c>
      <c r="G13" s="130"/>
      <c r="H13" s="132" t="s">
        <v>72</v>
      </c>
      <c r="I13" s="125" t="s">
        <v>7</v>
      </c>
      <c r="J13" s="123" t="s">
        <v>8</v>
      </c>
      <c r="K13" s="124"/>
      <c r="L13" s="15" t="s">
        <v>46</v>
      </c>
      <c r="M13" s="16"/>
      <c r="N13" s="16"/>
      <c r="O13" s="16"/>
      <c r="P13" s="16"/>
      <c r="Q13" s="73"/>
      <c r="R13" s="74"/>
      <c r="S13" s="74"/>
      <c r="T13" s="74"/>
      <c r="U13" s="74"/>
      <c r="V13" s="74"/>
      <c r="W13" s="75"/>
    </row>
    <row r="14" spans="1:23" ht="45" customHeight="1">
      <c r="A14" s="126"/>
      <c r="B14" s="85" t="s">
        <v>4</v>
      </c>
      <c r="C14" s="86" t="s">
        <v>1</v>
      </c>
      <c r="D14" s="128"/>
      <c r="E14" s="128"/>
      <c r="F14" s="87" t="s">
        <v>2</v>
      </c>
      <c r="G14" s="87" t="s">
        <v>3</v>
      </c>
      <c r="H14" s="133"/>
      <c r="I14" s="126"/>
      <c r="J14" s="88" t="s">
        <v>9</v>
      </c>
      <c r="K14" s="85" t="s">
        <v>73</v>
      </c>
      <c r="L14" s="18" t="s">
        <v>47</v>
      </c>
      <c r="M14" s="18" t="s">
        <v>48</v>
      </c>
      <c r="N14" s="18" t="s">
        <v>49</v>
      </c>
      <c r="O14" s="18" t="s">
        <v>50</v>
      </c>
      <c r="P14" s="18" t="s">
        <v>51</v>
      </c>
      <c r="Q14" s="18" t="s">
        <v>52</v>
      </c>
      <c r="R14" s="18" t="s">
        <v>53</v>
      </c>
      <c r="S14" s="18" t="s">
        <v>54</v>
      </c>
      <c r="T14" s="18" t="s">
        <v>55</v>
      </c>
      <c r="U14" s="18" t="s">
        <v>56</v>
      </c>
      <c r="V14" s="18" t="s">
        <v>57</v>
      </c>
      <c r="W14" s="18" t="s">
        <v>58</v>
      </c>
    </row>
    <row r="15" spans="1:23" s="121" customFormat="1" ht="45" customHeight="1">
      <c r="A15" s="113"/>
      <c r="B15" s="114" t="s">
        <v>104</v>
      </c>
      <c r="C15" s="115"/>
      <c r="D15" s="116"/>
      <c r="E15" s="116"/>
      <c r="F15" s="117"/>
      <c r="G15" s="117"/>
      <c r="H15" s="118"/>
      <c r="I15" s="113"/>
      <c r="J15" s="119"/>
      <c r="K15" s="114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</row>
    <row r="16" spans="1:23" ht="21.75" customHeight="1">
      <c r="A16" s="19">
        <v>1</v>
      </c>
      <c r="B16" s="20" t="s">
        <v>15</v>
      </c>
      <c r="C16" s="21" t="s">
        <v>18</v>
      </c>
      <c r="D16" s="22" t="s">
        <v>20</v>
      </c>
      <c r="E16" s="23"/>
      <c r="F16" s="24">
        <v>2</v>
      </c>
      <c r="G16" s="24">
        <v>2</v>
      </c>
      <c r="H16" s="24" t="s">
        <v>14</v>
      </c>
      <c r="I16" s="25" t="s">
        <v>43</v>
      </c>
      <c r="J16" s="25" t="s">
        <v>45</v>
      </c>
      <c r="K16" s="26" t="s">
        <v>28</v>
      </c>
      <c r="L16" s="56" t="s">
        <v>31</v>
      </c>
      <c r="M16" s="25" t="s">
        <v>31</v>
      </c>
      <c r="N16" s="25" t="s">
        <v>31</v>
      </c>
      <c r="O16" s="25" t="s">
        <v>31</v>
      </c>
      <c r="P16" s="25" t="s">
        <v>31</v>
      </c>
      <c r="Q16" s="25" t="s">
        <v>31</v>
      </c>
      <c r="R16" s="25" t="s">
        <v>31</v>
      </c>
      <c r="S16" s="25" t="s">
        <v>31</v>
      </c>
      <c r="T16" s="25" t="s">
        <v>31</v>
      </c>
      <c r="U16" s="25" t="s">
        <v>31</v>
      </c>
      <c r="V16" s="25" t="s">
        <v>31</v>
      </c>
      <c r="W16" s="25" t="s">
        <v>31</v>
      </c>
    </row>
    <row r="17" spans="1:23" ht="21.75" customHeight="1">
      <c r="A17" s="19">
        <v>2</v>
      </c>
      <c r="B17" s="30" t="s">
        <v>13</v>
      </c>
      <c r="C17" s="27" t="s">
        <v>18</v>
      </c>
      <c r="D17" s="22" t="s">
        <v>20</v>
      </c>
      <c r="E17" s="2" t="s">
        <v>29</v>
      </c>
      <c r="F17" s="24">
        <v>2</v>
      </c>
      <c r="G17" s="28">
        <v>2</v>
      </c>
      <c r="H17" s="28" t="s">
        <v>14</v>
      </c>
      <c r="I17" s="25" t="s">
        <v>44</v>
      </c>
      <c r="J17" s="25" t="s">
        <v>12</v>
      </c>
      <c r="K17" s="26" t="s">
        <v>28</v>
      </c>
      <c r="L17" s="2" t="s">
        <v>30</v>
      </c>
      <c r="M17" s="2" t="s">
        <v>30</v>
      </c>
      <c r="N17" s="2" t="s">
        <v>30</v>
      </c>
      <c r="O17" s="2" t="s">
        <v>30</v>
      </c>
      <c r="P17" s="2" t="s">
        <v>30</v>
      </c>
      <c r="Q17" s="2" t="s">
        <v>30</v>
      </c>
      <c r="R17" s="2" t="s">
        <v>30</v>
      </c>
      <c r="S17" s="2" t="s">
        <v>30</v>
      </c>
      <c r="T17" s="2" t="s">
        <v>30</v>
      </c>
      <c r="U17" s="2" t="s">
        <v>30</v>
      </c>
      <c r="V17" s="2" t="s">
        <v>30</v>
      </c>
      <c r="W17" s="2" t="s">
        <v>30</v>
      </c>
    </row>
    <row r="18" spans="1:17" ht="21.75" customHeight="1">
      <c r="A18" s="59"/>
      <c r="B18" s="60"/>
      <c r="C18" s="61"/>
      <c r="D18" s="62"/>
      <c r="E18" s="63"/>
      <c r="F18" s="64"/>
      <c r="G18" s="65"/>
      <c r="H18" s="65"/>
      <c r="I18" s="66"/>
      <c r="J18" s="66"/>
      <c r="K18" s="67"/>
      <c r="L18" s="63"/>
      <c r="M18" s="63"/>
      <c r="N18" s="63"/>
      <c r="O18" s="63"/>
      <c r="P18" s="63"/>
      <c r="Q18" s="63"/>
    </row>
    <row r="19" spans="2:17" ht="21">
      <c r="B19" s="31"/>
      <c r="C19" s="32"/>
      <c r="D19" s="33"/>
      <c r="E19" s="38"/>
      <c r="F19" s="39"/>
      <c r="G19" s="39"/>
      <c r="H19" s="40"/>
      <c r="I19" s="34"/>
      <c r="J19" s="33"/>
      <c r="K19" s="37"/>
      <c r="L19" s="35"/>
      <c r="M19" s="35"/>
      <c r="N19" s="35"/>
      <c r="O19" s="35"/>
      <c r="P19" s="35"/>
      <c r="Q19" s="36"/>
    </row>
    <row r="20" spans="2:17" ht="21">
      <c r="B20" s="31"/>
      <c r="C20" s="32"/>
      <c r="D20" s="33"/>
      <c r="E20" s="38"/>
      <c r="F20" s="9" t="s">
        <v>2</v>
      </c>
      <c r="G20" s="9" t="s">
        <v>3</v>
      </c>
      <c r="H20" s="36"/>
      <c r="I20" s="34"/>
      <c r="J20" s="33"/>
      <c r="K20" s="37"/>
      <c r="L20" s="35"/>
      <c r="M20" s="35"/>
      <c r="N20" s="35"/>
      <c r="O20" s="35"/>
      <c r="P20" s="35"/>
      <c r="Q20" s="36"/>
    </row>
    <row r="21" spans="5:7" ht="21">
      <c r="E21" s="57" t="s">
        <v>39</v>
      </c>
      <c r="F21" s="58">
        <f>COUNTIF($F$16:$F$17,"ไม่เสี่ยง")</f>
        <v>0</v>
      </c>
      <c r="G21" s="58">
        <f>COUNTIF($G$16:$G$17,"ไม่เสี่ยง")</f>
        <v>0</v>
      </c>
    </row>
    <row r="22" spans="5:7" ht="21">
      <c r="E22" s="33" t="s">
        <v>16</v>
      </c>
      <c r="F22" s="45">
        <f>_xlfn.COUNTIFS($F$16:$F$17,"ไม่เสี่ยง",$H$16:$H$17,"ไวรัส")</f>
        <v>0</v>
      </c>
      <c r="G22" s="45">
        <f>_xlfn.COUNTIFS($G$16:$G$17,"ไม่เสี่ยง",$H$16:$H$17,"ไวรัส")</f>
        <v>0</v>
      </c>
    </row>
    <row r="23" spans="5:7" ht="21">
      <c r="E23" s="46" t="s">
        <v>22</v>
      </c>
      <c r="F23" s="45">
        <f>_xlfn.COUNTIFS($F$16:$F$17,"ไม่เสี่ยง",$H$16:$H$17,"แบคทีเรีย")</f>
        <v>0</v>
      </c>
      <c r="G23" s="45">
        <f>_xlfn.COUNTIFS($G$16:$G$17,"ไม่เสี่ยง",$H$16:$H$17,"แบคทีเรีย")</f>
        <v>0</v>
      </c>
    </row>
    <row r="24" spans="5:7" ht="21">
      <c r="E24" s="46" t="s">
        <v>10</v>
      </c>
      <c r="F24" s="45">
        <f>_xlfn.COUNTIFS($F$16:$F$17,"ไม่เสี่ยง",$H$16:$H$17,"ปรสิต")</f>
        <v>0</v>
      </c>
      <c r="G24" s="45">
        <f>_xlfn.COUNTIFS($G$16:$G$17,"ไม่เสี่ยง",$H$16:$H$17,"ปรสิต")</f>
        <v>0</v>
      </c>
    </row>
    <row r="25" spans="5:7" ht="21">
      <c r="E25" s="47" t="s">
        <v>11</v>
      </c>
      <c r="F25" s="48">
        <f>_xlfn.COUNTIFS($F$16:$F$17,"ไม่เสี่ยง",$H$16:$H$17,"รา")</f>
        <v>0</v>
      </c>
      <c r="G25" s="48">
        <f>_xlfn.COUNTIFS($G$16:$G$17,"ไม่เสี่ยง",$H$16:$H$17,"รา")</f>
        <v>0</v>
      </c>
    </row>
    <row r="26" spans="5:9" ht="21">
      <c r="E26" s="44" t="s">
        <v>25</v>
      </c>
      <c r="F26" s="10">
        <f>COUNTIF($F$16:$F$17,"1")</f>
        <v>0</v>
      </c>
      <c r="G26" s="10">
        <f>COUNTIF($G$16:$G$17,"1")</f>
        <v>0</v>
      </c>
      <c r="H26" s="8"/>
      <c r="I26" s="8"/>
    </row>
    <row r="27" spans="5:7" ht="21">
      <c r="E27" s="33" t="s">
        <v>16</v>
      </c>
      <c r="F27" s="45">
        <f>_xlfn.COUNTIFS($F$16:$F$17,"1",$H$16:$H$17,"ไวรัส")</f>
        <v>0</v>
      </c>
      <c r="G27" s="45">
        <f>_xlfn.COUNTIFS($G$16:$G$17,"1",$H$16:$H$17,"ไวรัส")</f>
        <v>0</v>
      </c>
    </row>
    <row r="28" spans="5:7" ht="21">
      <c r="E28" s="46" t="s">
        <v>22</v>
      </c>
      <c r="F28" s="45">
        <f>_xlfn.COUNTIFS($F$16:$F$17,"1",$H$16:$H$17,"แบคทีเรีย")</f>
        <v>0</v>
      </c>
      <c r="G28" s="45">
        <f>_xlfn.COUNTIFS($G$16:$G$17,"1",$H$16:$H$17,"แบคทีเรีย")</f>
        <v>0</v>
      </c>
    </row>
    <row r="29" spans="5:7" ht="21">
      <c r="E29" s="46" t="s">
        <v>10</v>
      </c>
      <c r="F29" s="45">
        <f>_xlfn.COUNTIFS($F$16:$F$17,"1",$H$16:$H$17,"ปรสิต")</f>
        <v>0</v>
      </c>
      <c r="G29" s="45">
        <f>_xlfn.COUNTIFS($G$16:$G$17,"1",$H$16:$H$17,"ปรสิต")</f>
        <v>0</v>
      </c>
    </row>
    <row r="30" spans="5:7" ht="21">
      <c r="E30" s="47" t="s">
        <v>11</v>
      </c>
      <c r="F30" s="48">
        <f>_xlfn.COUNTIFS($F$16:$F$17,"1",$H$16:$H$17,"รา")</f>
        <v>0</v>
      </c>
      <c r="G30" s="48">
        <f>_xlfn.COUNTIFS($G$16:$G$17,"1",$H$16:$H$17,"รา")</f>
        <v>0</v>
      </c>
    </row>
    <row r="31" spans="5:7" ht="21">
      <c r="E31" s="44" t="s">
        <v>38</v>
      </c>
      <c r="F31" s="10">
        <f>COUNTIF($F$16:$F$17,"2")</f>
        <v>2</v>
      </c>
      <c r="G31" s="10">
        <f>COUNTIF($G$16:$G$17,"2")</f>
        <v>2</v>
      </c>
    </row>
    <row r="32" spans="5:7" ht="21">
      <c r="E32" s="33" t="s">
        <v>16</v>
      </c>
      <c r="F32" s="45">
        <f>_xlfn.COUNTIFS($F$16:$F$17,"2",$H$16:$H$17,"ไวรัส")</f>
        <v>0</v>
      </c>
      <c r="G32" s="45">
        <f>_xlfn.COUNTIFS($G$16:$G$17,"2",$H$16:$H$17,"ไวรัส")</f>
        <v>0</v>
      </c>
    </row>
    <row r="33" spans="5:7" ht="21">
      <c r="E33" s="46" t="s">
        <v>22</v>
      </c>
      <c r="F33" s="45">
        <f>_xlfn.COUNTIFS($F$16:$F$17,"2",$H$16:$H$17,"แบคทีเรีย")</f>
        <v>2</v>
      </c>
      <c r="G33" s="45">
        <f>_xlfn.COUNTIFS($G$16:$G$17,"2",$H$16:$H$17,"แบคทีเรีย")</f>
        <v>2</v>
      </c>
    </row>
    <row r="34" spans="5:7" ht="21">
      <c r="E34" s="46" t="s">
        <v>10</v>
      </c>
      <c r="F34" s="45">
        <f>_xlfn.COUNTIFS($F$16:$F$17,"2",$H$16:$H$17,"ปรสิต")</f>
        <v>0</v>
      </c>
      <c r="G34" s="45">
        <f>_xlfn.COUNTIFS($G$16:$G$17,"2",$H$16:$H$17,"ปรสิต")</f>
        <v>0</v>
      </c>
    </row>
    <row r="35" spans="5:7" ht="21">
      <c r="E35" s="46" t="s">
        <v>11</v>
      </c>
      <c r="F35" s="45">
        <f>_xlfn.COUNTIFS($F$16:$F$17,"2",$H$16:$H$17,"รา")</f>
        <v>0</v>
      </c>
      <c r="G35" s="45">
        <f>_xlfn.COUNTIFS($G$16:$G$17,"2",$H$16:$H$17,"รา")</f>
        <v>0</v>
      </c>
    </row>
    <row r="36" spans="5:7" ht="21">
      <c r="E36" s="49" t="s">
        <v>24</v>
      </c>
      <c r="F36" s="48">
        <v>0</v>
      </c>
      <c r="G36" s="48">
        <v>0</v>
      </c>
    </row>
    <row r="37" spans="5:7" ht="21">
      <c r="E37" s="50" t="s">
        <v>33</v>
      </c>
      <c r="F37" s="10">
        <f>COUNTIF($F$16:$F$17,"3")</f>
        <v>0</v>
      </c>
      <c r="G37" s="45" t="e">
        <f>COUNTIF(#REF!,"3")</f>
        <v>#REF!</v>
      </c>
    </row>
    <row r="38" spans="5:8" ht="21">
      <c r="E38" s="33" t="s">
        <v>16</v>
      </c>
      <c r="F38" s="45">
        <f>_xlfn.COUNTIFS($F$16:$F$17,"3",$H$16:$H$17,"ไวรัส")</f>
        <v>0</v>
      </c>
      <c r="G38" s="45">
        <f>_xlfn.COUNTIFS($G$16:$G$17,"3",$H$16:$H$17,"ไวรัส")</f>
        <v>0</v>
      </c>
      <c r="H38" s="41"/>
    </row>
    <row r="39" spans="5:7" ht="21">
      <c r="E39" s="46" t="s">
        <v>22</v>
      </c>
      <c r="F39" s="45">
        <f>_xlfn.COUNTIFS($F$16:$F$17,"3",$H$16:$H$17,"แบคทีเรีย")</f>
        <v>0</v>
      </c>
      <c r="G39" s="45">
        <f>_xlfn.COUNTIFS($G$16:$G$17,"3",$H$16:$H$17,"แบคทีเรีย")</f>
        <v>0</v>
      </c>
    </row>
    <row r="40" spans="5:7" ht="21">
      <c r="E40" s="46" t="s">
        <v>10</v>
      </c>
      <c r="F40" s="45">
        <f>_xlfn.COUNTIFS($F$16:$F$17,"3",$H$16:$H$17,"ปรสิต")</f>
        <v>0</v>
      </c>
      <c r="G40" s="45">
        <f>_xlfn.COUNTIFS($G$16:$G$17,"3",$H$16:$H$17,"ปรสิต")</f>
        <v>0</v>
      </c>
    </row>
    <row r="41" spans="5:7" ht="21">
      <c r="E41" s="46" t="s">
        <v>11</v>
      </c>
      <c r="F41" s="45">
        <f>_xlfn.COUNTIFS($F$16:$F$17,"3",$H$16:$H$17,"รา")</f>
        <v>0</v>
      </c>
      <c r="G41" s="45">
        <f>_xlfn.COUNTIFS($G$16:$G$17,"3",$H$16:$H$17,"รา")</f>
        <v>0</v>
      </c>
    </row>
    <row r="42" spans="5:7" ht="21">
      <c r="E42" s="49" t="s">
        <v>26</v>
      </c>
      <c r="F42" s="14">
        <v>0</v>
      </c>
      <c r="G42" s="14">
        <v>0</v>
      </c>
    </row>
    <row r="43" spans="5:7" ht="21">
      <c r="E43" s="50" t="s">
        <v>34</v>
      </c>
      <c r="F43" s="10">
        <f>COUNTIF($F$16:$F$17,"4")</f>
        <v>0</v>
      </c>
      <c r="G43" s="10">
        <v>0</v>
      </c>
    </row>
    <row r="44" spans="5:7" ht="21">
      <c r="E44" s="49" t="s">
        <v>27</v>
      </c>
      <c r="F44" s="14">
        <v>0</v>
      </c>
      <c r="G44" s="14">
        <v>0</v>
      </c>
    </row>
    <row r="45" spans="5:7" ht="84">
      <c r="E45" s="51" t="s">
        <v>35</v>
      </c>
      <c r="F45" s="10">
        <f>COUNTIF($F$16:$F$17,"not available")</f>
        <v>0</v>
      </c>
      <c r="G45" s="10">
        <f>COUNTIF($F$16:$F$3629,"not available")</f>
        <v>0</v>
      </c>
    </row>
    <row r="46" spans="5:7" ht="21">
      <c r="E46" s="51" t="s">
        <v>32</v>
      </c>
      <c r="F46" s="10">
        <f>COUNTIF(F16:F17,"unknown")</f>
        <v>0</v>
      </c>
      <c r="G46" s="10">
        <f>COUNTIF(G16:G17,"unknown")</f>
        <v>0</v>
      </c>
    </row>
    <row r="47" spans="5:8" ht="21.75" thickBot="1">
      <c r="E47" s="52" t="s">
        <v>23</v>
      </c>
      <c r="F47" s="53">
        <f>F21+F26+F31+F37+F45+F46</f>
        <v>2</v>
      </c>
      <c r="G47" s="53" t="e">
        <f>G21+G26+G31+G37+G45+G46</f>
        <v>#REF!</v>
      </c>
      <c r="H47" s="42" t="s">
        <v>21</v>
      </c>
    </row>
    <row r="48" ht="21.75" thickTop="1"/>
    <row r="53" ht="21">
      <c r="E53" s="1"/>
    </row>
  </sheetData>
  <sheetProtection/>
  <mergeCells count="9">
    <mergeCell ref="A11:K11"/>
    <mergeCell ref="J13:K13"/>
    <mergeCell ref="A13:A14"/>
    <mergeCell ref="D13:D14"/>
    <mergeCell ref="E13:E14"/>
    <mergeCell ref="F13:G13"/>
    <mergeCell ref="I13:I14"/>
    <mergeCell ref="B13:C13"/>
    <mergeCell ref="H13:H14"/>
  </mergeCells>
  <conditionalFormatting sqref="L16">
    <cfRule type="containsText" priority="12" dxfId="60" operator="containsText" stopIfTrue="1" text="100 หลอด">
      <formula>NOT(ISERROR(SEARCH("100 หลอด",L16)))</formula>
    </cfRule>
  </conditionalFormatting>
  <conditionalFormatting sqref="M16">
    <cfRule type="containsText" priority="11" dxfId="60" operator="containsText" stopIfTrue="1" text="100 หลอด">
      <formula>NOT(ISERROR(SEARCH("100 หลอด",M16)))</formula>
    </cfRule>
  </conditionalFormatting>
  <conditionalFormatting sqref="N16">
    <cfRule type="containsText" priority="10" dxfId="60" operator="containsText" stopIfTrue="1" text="100 หลอด">
      <formula>NOT(ISERROR(SEARCH("100 หลอด",N16)))</formula>
    </cfRule>
  </conditionalFormatting>
  <conditionalFormatting sqref="O16">
    <cfRule type="containsText" priority="9" dxfId="60" operator="containsText" stopIfTrue="1" text="100 หลอด">
      <formula>NOT(ISERROR(SEARCH("100 หลอด",O16)))</formula>
    </cfRule>
  </conditionalFormatting>
  <conditionalFormatting sqref="P16">
    <cfRule type="containsText" priority="8" dxfId="60" operator="containsText" stopIfTrue="1" text="100 หลอด">
      <formula>NOT(ISERROR(SEARCH("100 หลอด",P16)))</formula>
    </cfRule>
  </conditionalFormatting>
  <conditionalFormatting sqref="Q16">
    <cfRule type="containsText" priority="7" dxfId="60" operator="containsText" stopIfTrue="1" text="100 หลอด">
      <formula>NOT(ISERROR(SEARCH("100 หลอด",Q16)))</formula>
    </cfRule>
  </conditionalFormatting>
  <conditionalFormatting sqref="R16">
    <cfRule type="containsText" priority="6" dxfId="60" operator="containsText" stopIfTrue="1" text="100 หลอด">
      <formula>NOT(ISERROR(SEARCH("100 หลอด",R16)))</formula>
    </cfRule>
  </conditionalFormatting>
  <conditionalFormatting sqref="S16">
    <cfRule type="containsText" priority="5" dxfId="60" operator="containsText" stopIfTrue="1" text="100 หลอด">
      <formula>NOT(ISERROR(SEARCH("100 หลอด",S16)))</formula>
    </cfRule>
  </conditionalFormatting>
  <conditionalFormatting sqref="T16">
    <cfRule type="containsText" priority="4" dxfId="60" operator="containsText" stopIfTrue="1" text="100 หลอด">
      <formula>NOT(ISERROR(SEARCH("100 หลอด",T16)))</formula>
    </cfRule>
  </conditionalFormatting>
  <conditionalFormatting sqref="U16">
    <cfRule type="containsText" priority="3" dxfId="60" operator="containsText" stopIfTrue="1" text="100 หลอด">
      <formula>NOT(ISERROR(SEARCH("100 หลอด",U16)))</formula>
    </cfRule>
  </conditionalFormatting>
  <conditionalFormatting sqref="V16">
    <cfRule type="containsText" priority="2" dxfId="60" operator="containsText" stopIfTrue="1" text="100 หลอด">
      <formula>NOT(ISERROR(SEARCH("100 หลอด",V16)))</formula>
    </cfRule>
  </conditionalFormatting>
  <conditionalFormatting sqref="W16">
    <cfRule type="containsText" priority="1" dxfId="60" operator="containsText" stopIfTrue="1" text="100 หลอด">
      <formula>NOT(ISERROR(SEARCH("100 หลอด",W16)))</formula>
    </cfRule>
  </conditionalFormatting>
  <hyperlinks>
    <hyperlink ref="I4" r:id="rId1" display="รายการเชื้อโรค"/>
  </hyperlinks>
  <printOptions/>
  <pageMargins left="0" right="0" top="0" bottom="0" header="0" footer="0"/>
  <pageSetup horizontalDpi="300" verticalDpi="300" orientation="landscape" paperSize="9" scale="55" r:id="rId2"/>
  <headerFooter differentOddEven="1" scaleWithDoc="0">
    <oddHeader>&amp;R&amp;"TH SarabunPSK,ธรรมดา"&amp;14แบบ รช. 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zoomScalePageLayoutView="0" workbookViewId="0" topLeftCell="A10">
      <selection activeCell="A16" sqref="A16:IV16"/>
    </sheetView>
  </sheetViews>
  <sheetFormatPr defaultColWidth="9.140625" defaultRowHeight="15"/>
  <cols>
    <col min="1" max="1" width="7.421875" style="12" customWidth="1"/>
    <col min="2" max="2" width="12.140625" style="54" customWidth="1"/>
    <col min="3" max="3" width="11.57421875" style="41" customWidth="1"/>
    <col min="4" max="4" width="14.421875" style="41" customWidth="1"/>
    <col min="5" max="5" width="22.421875" style="54" customWidth="1"/>
    <col min="6" max="6" width="5.8515625" style="55" customWidth="1"/>
    <col min="7" max="7" width="6.140625" style="55" customWidth="1"/>
    <col min="8" max="8" width="12.8515625" style="42" customWidth="1"/>
    <col min="9" max="9" width="21.8515625" style="43" customWidth="1"/>
    <col min="10" max="10" width="12.7109375" style="8" customWidth="1"/>
    <col min="11" max="11" width="8.57421875" style="101" customWidth="1"/>
    <col min="12" max="15" width="8.57421875" style="95" customWidth="1"/>
    <col min="16" max="16" width="8.57421875" style="101" customWidth="1"/>
    <col min="17" max="22" width="8.57421875" style="95" customWidth="1"/>
    <col min="23" max="24" width="9.140625" style="95" customWidth="1"/>
    <col min="25" max="16384" width="9.140625" style="8" customWidth="1"/>
  </cols>
  <sheetData>
    <row r="1" spans="1:16" ht="22.5" customHeight="1">
      <c r="A1" s="3"/>
      <c r="B1" s="4"/>
      <c r="C1" s="5"/>
      <c r="D1" s="5"/>
      <c r="E1" s="4"/>
      <c r="F1" s="3"/>
      <c r="G1" s="3"/>
      <c r="H1" s="3"/>
      <c r="I1" s="6"/>
      <c r="J1" s="7"/>
      <c r="K1" s="98"/>
      <c r="L1" s="93"/>
      <c r="M1" s="93"/>
      <c r="N1" s="93"/>
      <c r="O1" s="93"/>
      <c r="P1" s="98"/>
    </row>
    <row r="2" spans="1:16" ht="22.5" customHeight="1">
      <c r="A2" s="5" t="s">
        <v>75</v>
      </c>
      <c r="B2" s="4"/>
      <c r="C2" s="5"/>
      <c r="D2" s="5"/>
      <c r="E2" s="9"/>
      <c r="F2" s="3"/>
      <c r="G2" s="10"/>
      <c r="H2" s="3"/>
      <c r="I2" s="6"/>
      <c r="K2" s="98"/>
      <c r="L2" s="93"/>
      <c r="M2" s="93"/>
      <c r="N2" s="93"/>
      <c r="O2" s="93"/>
      <c r="P2" s="99"/>
    </row>
    <row r="3" spans="1:16" ht="22.5" customHeight="1">
      <c r="A3" s="6" t="s">
        <v>6</v>
      </c>
      <c r="B3" s="13"/>
      <c r="C3" s="6"/>
      <c r="D3" s="6"/>
      <c r="E3" s="13"/>
      <c r="F3" s="3"/>
      <c r="G3" s="3"/>
      <c r="H3" s="12"/>
      <c r="I3" s="6"/>
      <c r="K3" s="98"/>
      <c r="L3" s="93"/>
      <c r="M3" s="93"/>
      <c r="N3" s="93"/>
      <c r="O3" s="93"/>
      <c r="P3" s="98"/>
    </row>
    <row r="4" spans="1:24" s="72" customFormat="1" ht="30" customHeight="1">
      <c r="A4" s="76" t="s">
        <v>36</v>
      </c>
      <c r="B4" s="77"/>
      <c r="C4" s="76"/>
      <c r="D4" s="76"/>
      <c r="E4" s="76" t="s">
        <v>37</v>
      </c>
      <c r="F4" s="10"/>
      <c r="G4" s="78" t="s">
        <v>5</v>
      </c>
      <c r="H4" s="79"/>
      <c r="I4" s="80" t="s">
        <v>17</v>
      </c>
      <c r="K4" s="99"/>
      <c r="L4" s="94"/>
      <c r="M4" s="94"/>
      <c r="N4" s="94"/>
      <c r="O4" s="94"/>
      <c r="P4" s="99"/>
      <c r="Q4" s="100"/>
      <c r="R4" s="100"/>
      <c r="S4" s="100"/>
      <c r="T4" s="100"/>
      <c r="U4" s="100"/>
      <c r="V4" s="100"/>
      <c r="W4" s="100"/>
      <c r="X4" s="100"/>
    </row>
    <row r="5" spans="1:24" s="72" customFormat="1" ht="30" customHeight="1">
      <c r="A5" s="76" t="s">
        <v>77</v>
      </c>
      <c r="B5" s="77"/>
      <c r="C5" s="76" t="s">
        <v>61</v>
      </c>
      <c r="D5" s="76"/>
      <c r="E5" s="76" t="s">
        <v>64</v>
      </c>
      <c r="F5" s="10"/>
      <c r="G5" s="78"/>
      <c r="H5" s="79"/>
      <c r="I5" s="80"/>
      <c r="K5" s="99"/>
      <c r="L5" s="94"/>
      <c r="M5" s="94"/>
      <c r="N5" s="94"/>
      <c r="O5" s="94"/>
      <c r="P5" s="99"/>
      <c r="Q5" s="100"/>
      <c r="R5" s="100"/>
      <c r="S5" s="100"/>
      <c r="T5" s="100"/>
      <c r="U5" s="100"/>
      <c r="V5" s="100"/>
      <c r="W5" s="100"/>
      <c r="X5" s="100"/>
    </row>
    <row r="6" spans="1:24" s="72" customFormat="1" ht="30" customHeight="1">
      <c r="A6" s="76"/>
      <c r="B6" s="77"/>
      <c r="C6" s="76" t="s">
        <v>62</v>
      </c>
      <c r="D6" s="76"/>
      <c r="E6" s="76" t="s">
        <v>63</v>
      </c>
      <c r="F6" s="10"/>
      <c r="G6" s="78"/>
      <c r="H6" s="79"/>
      <c r="I6" s="80"/>
      <c r="K6" s="99"/>
      <c r="L6" s="94"/>
      <c r="M6" s="94"/>
      <c r="N6" s="94"/>
      <c r="O6" s="94"/>
      <c r="P6" s="99"/>
      <c r="Q6" s="100"/>
      <c r="R6" s="100"/>
      <c r="S6" s="100"/>
      <c r="T6" s="100"/>
      <c r="U6" s="100"/>
      <c r="V6" s="100"/>
      <c r="W6" s="100"/>
      <c r="X6" s="100"/>
    </row>
    <row r="7" spans="1:24" s="68" customFormat="1" ht="18">
      <c r="A7" s="68" t="s">
        <v>76</v>
      </c>
      <c r="G7" s="68" t="s">
        <v>40</v>
      </c>
      <c r="H7" s="69"/>
      <c r="K7" s="103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</row>
    <row r="8" spans="2:24" s="70" customFormat="1" ht="18">
      <c r="B8" s="68" t="s">
        <v>41</v>
      </c>
      <c r="C8" s="70" t="s">
        <v>67</v>
      </c>
      <c r="H8" s="71"/>
      <c r="K8" s="104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</row>
    <row r="9" spans="2:24" s="70" customFormat="1" ht="18">
      <c r="B9" s="68" t="s">
        <v>42</v>
      </c>
      <c r="C9" s="70" t="s">
        <v>68</v>
      </c>
      <c r="H9" s="71"/>
      <c r="K9" s="104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</row>
    <row r="10" spans="2:24" s="82" customFormat="1" ht="18">
      <c r="B10" s="83"/>
      <c r="H10" s="84"/>
      <c r="K10" s="105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</row>
    <row r="11" spans="1:11" s="89" customFormat="1" ht="51.75" customHeight="1">
      <c r="A11" s="122" t="s">
        <v>81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06"/>
    </row>
    <row r="12" spans="1:22" s="91" customFormat="1" ht="51.7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134" t="s">
        <v>79</v>
      </c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</row>
    <row r="14" spans="1:22" ht="74.25" customHeight="1">
      <c r="A14" s="125" t="s">
        <v>0</v>
      </c>
      <c r="B14" s="123" t="s">
        <v>69</v>
      </c>
      <c r="C14" s="131"/>
      <c r="D14" s="127" t="s">
        <v>19</v>
      </c>
      <c r="E14" s="127" t="s">
        <v>70</v>
      </c>
      <c r="F14" s="129" t="s">
        <v>71</v>
      </c>
      <c r="G14" s="130"/>
      <c r="H14" s="132" t="s">
        <v>72</v>
      </c>
      <c r="I14" s="125" t="s">
        <v>7</v>
      </c>
      <c r="J14" s="92" t="s">
        <v>80</v>
      </c>
      <c r="K14" s="135" t="s">
        <v>78</v>
      </c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7"/>
    </row>
    <row r="15" spans="1:22" ht="45" customHeight="1">
      <c r="A15" s="126"/>
      <c r="B15" s="85" t="s">
        <v>4</v>
      </c>
      <c r="C15" s="86" t="s">
        <v>1</v>
      </c>
      <c r="D15" s="128"/>
      <c r="E15" s="128"/>
      <c r="F15" s="87" t="s">
        <v>2</v>
      </c>
      <c r="G15" s="87" t="s">
        <v>3</v>
      </c>
      <c r="H15" s="133"/>
      <c r="I15" s="126"/>
      <c r="J15" s="88" t="s">
        <v>9</v>
      </c>
      <c r="K15" s="17" t="s">
        <v>47</v>
      </c>
      <c r="L15" s="17" t="s">
        <v>48</v>
      </c>
      <c r="M15" s="17" t="s">
        <v>49</v>
      </c>
      <c r="N15" s="17" t="s">
        <v>50</v>
      </c>
      <c r="O15" s="17" t="s">
        <v>51</v>
      </c>
      <c r="P15" s="17" t="s">
        <v>52</v>
      </c>
      <c r="Q15" s="17" t="s">
        <v>53</v>
      </c>
      <c r="R15" s="17" t="s">
        <v>54</v>
      </c>
      <c r="S15" s="17" t="s">
        <v>55</v>
      </c>
      <c r="T15" s="17" t="s">
        <v>56</v>
      </c>
      <c r="U15" s="17" t="s">
        <v>57</v>
      </c>
      <c r="V15" s="17" t="s">
        <v>58</v>
      </c>
    </row>
    <row r="16" spans="1:23" s="121" customFormat="1" ht="45" customHeight="1">
      <c r="A16" s="113"/>
      <c r="B16" s="114" t="s">
        <v>104</v>
      </c>
      <c r="C16" s="115"/>
      <c r="D16" s="116"/>
      <c r="E16" s="116"/>
      <c r="F16" s="117"/>
      <c r="G16" s="117"/>
      <c r="H16" s="118"/>
      <c r="I16" s="113"/>
      <c r="J16" s="119"/>
      <c r="K16" s="114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</row>
    <row r="17" spans="1:22" ht="44.25" customHeight="1">
      <c r="A17" s="19">
        <v>1</v>
      </c>
      <c r="B17" s="20" t="s">
        <v>15</v>
      </c>
      <c r="C17" s="21" t="s">
        <v>18</v>
      </c>
      <c r="D17" s="22" t="s">
        <v>20</v>
      </c>
      <c r="E17" s="23"/>
      <c r="F17" s="24">
        <v>2</v>
      </c>
      <c r="G17" s="24">
        <v>2</v>
      </c>
      <c r="H17" s="24" t="s">
        <v>14</v>
      </c>
      <c r="I17" s="25" t="s">
        <v>43</v>
      </c>
      <c r="J17" s="25" t="s">
        <v>45</v>
      </c>
      <c r="K17" s="29" t="s">
        <v>82</v>
      </c>
      <c r="L17" s="29" t="s">
        <v>82</v>
      </c>
      <c r="M17" s="29" t="s">
        <v>82</v>
      </c>
      <c r="N17" s="108" t="s">
        <v>84</v>
      </c>
      <c r="O17" s="108" t="s">
        <v>84</v>
      </c>
      <c r="P17" s="29" t="s">
        <v>85</v>
      </c>
      <c r="Q17" s="29" t="s">
        <v>82</v>
      </c>
      <c r="R17" s="108" t="s">
        <v>84</v>
      </c>
      <c r="S17" s="108" t="s">
        <v>84</v>
      </c>
      <c r="T17" s="108" t="s">
        <v>84</v>
      </c>
      <c r="U17" s="108" t="s">
        <v>84</v>
      </c>
      <c r="V17" s="108" t="s">
        <v>84</v>
      </c>
    </row>
    <row r="18" spans="1:22" ht="46.5" customHeight="1">
      <c r="A18" s="19">
        <v>2</v>
      </c>
      <c r="B18" s="30" t="s">
        <v>13</v>
      </c>
      <c r="C18" s="27" t="s">
        <v>18</v>
      </c>
      <c r="D18" s="22" t="s">
        <v>20</v>
      </c>
      <c r="E18" s="2" t="s">
        <v>29</v>
      </c>
      <c r="F18" s="24">
        <v>2</v>
      </c>
      <c r="G18" s="28">
        <v>2</v>
      </c>
      <c r="H18" s="28" t="s">
        <v>14</v>
      </c>
      <c r="I18" s="25" t="s">
        <v>44</v>
      </c>
      <c r="J18" s="25" t="s">
        <v>45</v>
      </c>
      <c r="K18" s="29" t="s">
        <v>83</v>
      </c>
      <c r="L18" s="29" t="s">
        <v>83</v>
      </c>
      <c r="M18" s="29" t="s">
        <v>83</v>
      </c>
      <c r="N18" s="108" t="s">
        <v>84</v>
      </c>
      <c r="O18" s="108" t="s">
        <v>84</v>
      </c>
      <c r="P18" s="29" t="s">
        <v>86</v>
      </c>
      <c r="Q18" s="29" t="s">
        <v>83</v>
      </c>
      <c r="R18" s="108" t="s">
        <v>84</v>
      </c>
      <c r="S18" s="108" t="s">
        <v>84</v>
      </c>
      <c r="T18" s="108" t="s">
        <v>84</v>
      </c>
      <c r="U18" s="108" t="s">
        <v>84</v>
      </c>
      <c r="V18" s="108" t="s">
        <v>84</v>
      </c>
    </row>
    <row r="19" spans="1:16" ht="21.75" customHeight="1">
      <c r="A19" s="59"/>
      <c r="B19" s="60"/>
      <c r="C19" s="61"/>
      <c r="D19" s="62"/>
      <c r="E19" s="63"/>
      <c r="F19" s="64"/>
      <c r="G19" s="65"/>
      <c r="H19" s="65"/>
      <c r="I19" s="66"/>
      <c r="J19" s="66"/>
      <c r="K19" s="96"/>
      <c r="L19" s="96"/>
      <c r="M19" s="96"/>
      <c r="N19" s="96"/>
      <c r="O19" s="96"/>
      <c r="P19" s="96"/>
    </row>
    <row r="20" spans="2:16" ht="21">
      <c r="B20" s="31"/>
      <c r="C20" s="32"/>
      <c r="D20" s="33"/>
      <c r="E20" s="38"/>
      <c r="F20" s="39"/>
      <c r="G20" s="39"/>
      <c r="H20" s="40"/>
      <c r="I20" s="34"/>
      <c r="J20" s="33"/>
      <c r="K20" s="107"/>
      <c r="L20" s="97"/>
      <c r="M20" s="97"/>
      <c r="N20" s="97"/>
      <c r="O20" s="97"/>
      <c r="P20" s="102"/>
    </row>
    <row r="21" spans="2:16" ht="21">
      <c r="B21" s="31"/>
      <c r="C21" s="32"/>
      <c r="D21" s="33"/>
      <c r="E21" s="38"/>
      <c r="F21" s="9" t="s">
        <v>2</v>
      </c>
      <c r="G21" s="9" t="s">
        <v>3</v>
      </c>
      <c r="H21" s="36"/>
      <c r="I21" s="34"/>
      <c r="J21" s="33"/>
      <c r="K21" s="107"/>
      <c r="L21" s="97"/>
      <c r="M21" s="97"/>
      <c r="N21" s="97"/>
      <c r="O21" s="97"/>
      <c r="P21" s="102"/>
    </row>
    <row r="22" spans="5:7" ht="21">
      <c r="E22" s="57" t="s">
        <v>39</v>
      </c>
      <c r="F22" s="58">
        <f>COUNTIF($F$17:$F$18,"ไม่เสี่ยง")</f>
        <v>0</v>
      </c>
      <c r="G22" s="58">
        <f>COUNTIF($G$17:$G$18,"ไม่เสี่ยง")</f>
        <v>0</v>
      </c>
    </row>
    <row r="23" spans="5:7" ht="21">
      <c r="E23" s="33" t="s">
        <v>16</v>
      </c>
      <c r="F23" s="45">
        <f>_xlfn.COUNTIFS($F$17:$F$18,"ไม่เสี่ยง",$H$17:$H$18,"ไวรัส")</f>
        <v>0</v>
      </c>
      <c r="G23" s="45">
        <f>_xlfn.COUNTIFS($G$17:$G$18,"ไม่เสี่ยง",$H$17:$H$18,"ไวรัส")</f>
        <v>0</v>
      </c>
    </row>
    <row r="24" spans="5:7" ht="21">
      <c r="E24" s="46" t="s">
        <v>22</v>
      </c>
      <c r="F24" s="45">
        <f>_xlfn.COUNTIFS($F$17:$F$18,"ไม่เสี่ยง",$H$17:$H$18,"แบคทีเรีย")</f>
        <v>0</v>
      </c>
      <c r="G24" s="45">
        <f>_xlfn.COUNTIFS($G$17:$G$18,"ไม่เสี่ยง",$H$17:$H$18,"แบคทีเรีย")</f>
        <v>0</v>
      </c>
    </row>
    <row r="25" spans="5:7" ht="21">
      <c r="E25" s="46" t="s">
        <v>10</v>
      </c>
      <c r="F25" s="45">
        <f>_xlfn.COUNTIFS($F$17:$F$18,"ไม่เสี่ยง",$H$17:$H$18,"ปรสิต")</f>
        <v>0</v>
      </c>
      <c r="G25" s="45">
        <f>_xlfn.COUNTIFS($G$17:$G$18,"ไม่เสี่ยง",$H$17:$H$18,"ปรสิต")</f>
        <v>0</v>
      </c>
    </row>
    <row r="26" spans="5:7" ht="21">
      <c r="E26" s="47" t="s">
        <v>11</v>
      </c>
      <c r="F26" s="48">
        <f>_xlfn.COUNTIFS($F$17:$F$18,"ไม่เสี่ยง",$H$17:$H$18,"รา")</f>
        <v>0</v>
      </c>
      <c r="G26" s="48">
        <f>_xlfn.COUNTIFS($G$17:$G$18,"ไม่เสี่ยง",$H$17:$H$18,"รา")</f>
        <v>0</v>
      </c>
    </row>
    <row r="27" spans="5:9" ht="21">
      <c r="E27" s="44" t="s">
        <v>25</v>
      </c>
      <c r="F27" s="10">
        <f>COUNTIF($F$17:$F$18,"1")</f>
        <v>0</v>
      </c>
      <c r="G27" s="10">
        <f>COUNTIF($G$17:$G$18,"1")</f>
        <v>0</v>
      </c>
      <c r="H27" s="8"/>
      <c r="I27" s="8"/>
    </row>
    <row r="28" spans="5:7" ht="21">
      <c r="E28" s="33" t="s">
        <v>16</v>
      </c>
      <c r="F28" s="45">
        <f>_xlfn.COUNTIFS($F$17:$F$18,"1",$H$17:$H$18,"ไวรัส")</f>
        <v>0</v>
      </c>
      <c r="G28" s="45">
        <f>_xlfn.COUNTIFS($G$17:$G$18,"1",$H$17:$H$18,"ไวรัส")</f>
        <v>0</v>
      </c>
    </row>
    <row r="29" spans="5:7" ht="21">
      <c r="E29" s="46" t="s">
        <v>22</v>
      </c>
      <c r="F29" s="45">
        <f>_xlfn.COUNTIFS($F$17:$F$18,"1",$H$17:$H$18,"แบคทีเรีย")</f>
        <v>0</v>
      </c>
      <c r="G29" s="45">
        <f>_xlfn.COUNTIFS($G$17:$G$18,"1",$H$17:$H$18,"แบคทีเรีย")</f>
        <v>0</v>
      </c>
    </row>
    <row r="30" spans="5:7" ht="21">
      <c r="E30" s="46" t="s">
        <v>10</v>
      </c>
      <c r="F30" s="45">
        <f>_xlfn.COUNTIFS($F$17:$F$18,"1",$H$17:$H$18,"ปรสิต")</f>
        <v>0</v>
      </c>
      <c r="G30" s="45">
        <f>_xlfn.COUNTIFS($G$17:$G$18,"1",$H$17:$H$18,"ปรสิต")</f>
        <v>0</v>
      </c>
    </row>
    <row r="31" spans="5:7" ht="21">
      <c r="E31" s="47" t="s">
        <v>11</v>
      </c>
      <c r="F31" s="48">
        <f>_xlfn.COUNTIFS($F$17:$F$18,"1",$H$17:$H$18,"รา")</f>
        <v>0</v>
      </c>
      <c r="G31" s="48">
        <f>_xlfn.COUNTIFS($G$17:$G$18,"1",$H$17:$H$18,"รา")</f>
        <v>0</v>
      </c>
    </row>
    <row r="32" spans="5:7" ht="21">
      <c r="E32" s="44" t="s">
        <v>38</v>
      </c>
      <c r="F32" s="10">
        <f>COUNTIF($F$17:$F$18,"2")</f>
        <v>2</v>
      </c>
      <c r="G32" s="10">
        <f>COUNTIF($G$17:$G$18,"2")</f>
        <v>2</v>
      </c>
    </row>
    <row r="33" spans="5:7" ht="21">
      <c r="E33" s="33" t="s">
        <v>16</v>
      </c>
      <c r="F33" s="45">
        <f>_xlfn.COUNTIFS($F$17:$F$18,"2",$H$17:$H$18,"ไวรัส")</f>
        <v>0</v>
      </c>
      <c r="G33" s="45">
        <f>_xlfn.COUNTIFS($G$17:$G$18,"2",$H$17:$H$18,"ไวรัส")</f>
        <v>0</v>
      </c>
    </row>
    <row r="34" spans="5:7" ht="21">
      <c r="E34" s="46" t="s">
        <v>22</v>
      </c>
      <c r="F34" s="45">
        <f>_xlfn.COUNTIFS($F$17:$F$18,"2",$H$17:$H$18,"แบคทีเรีย")</f>
        <v>2</v>
      </c>
      <c r="G34" s="45">
        <f>_xlfn.COUNTIFS($G$17:$G$18,"2",$H$17:$H$18,"แบคทีเรีย")</f>
        <v>2</v>
      </c>
    </row>
    <row r="35" spans="5:7" ht="21">
      <c r="E35" s="46" t="s">
        <v>10</v>
      </c>
      <c r="F35" s="45">
        <f>_xlfn.COUNTIFS($F$17:$F$18,"2",$H$17:$H$18,"ปรสิต")</f>
        <v>0</v>
      </c>
      <c r="G35" s="45">
        <f>_xlfn.COUNTIFS($G$17:$G$18,"2",$H$17:$H$18,"ปรสิต")</f>
        <v>0</v>
      </c>
    </row>
    <row r="36" spans="5:7" ht="21">
      <c r="E36" s="46" t="s">
        <v>11</v>
      </c>
      <c r="F36" s="45">
        <f>_xlfn.COUNTIFS($F$17:$F$18,"2",$H$17:$H$18,"รา")</f>
        <v>0</v>
      </c>
      <c r="G36" s="45">
        <f>_xlfn.COUNTIFS($G$17:$G$18,"2",$H$17:$H$18,"รา")</f>
        <v>0</v>
      </c>
    </row>
    <row r="37" spans="5:7" ht="21">
      <c r="E37" s="49" t="s">
        <v>24</v>
      </c>
      <c r="F37" s="48">
        <v>0</v>
      </c>
      <c r="G37" s="48">
        <v>0</v>
      </c>
    </row>
    <row r="38" spans="5:7" ht="21">
      <c r="E38" s="50" t="s">
        <v>33</v>
      </c>
      <c r="F38" s="10">
        <f>COUNTIF($F$17:$F$18,"3")</f>
        <v>0</v>
      </c>
      <c r="G38" s="45" t="e">
        <f>COUNTIF(#REF!,"3")</f>
        <v>#REF!</v>
      </c>
    </row>
    <row r="39" spans="5:8" ht="21">
      <c r="E39" s="33" t="s">
        <v>16</v>
      </c>
      <c r="F39" s="45">
        <f>_xlfn.COUNTIFS($F$17:$F$18,"3",$H$17:$H$18,"ไวรัส")</f>
        <v>0</v>
      </c>
      <c r="G39" s="45">
        <f>_xlfn.COUNTIFS($G$17:$G$18,"3",$H$17:$H$18,"ไวรัส")</f>
        <v>0</v>
      </c>
      <c r="H39" s="41"/>
    </row>
    <row r="40" spans="5:7" ht="21">
      <c r="E40" s="46" t="s">
        <v>22</v>
      </c>
      <c r="F40" s="45">
        <f>_xlfn.COUNTIFS($F$17:$F$18,"3",$H$17:$H$18,"แบคทีเรีย")</f>
        <v>0</v>
      </c>
      <c r="G40" s="45">
        <f>_xlfn.COUNTIFS($G$17:$G$18,"3",$H$17:$H$18,"แบคทีเรีย")</f>
        <v>0</v>
      </c>
    </row>
    <row r="41" spans="5:7" ht="21">
      <c r="E41" s="46" t="s">
        <v>10</v>
      </c>
      <c r="F41" s="45">
        <f>_xlfn.COUNTIFS($F$17:$F$18,"3",$H$17:$H$18,"ปรสิต")</f>
        <v>0</v>
      </c>
      <c r="G41" s="45">
        <f>_xlfn.COUNTIFS($G$17:$G$18,"3",$H$17:$H$18,"ปรสิต")</f>
        <v>0</v>
      </c>
    </row>
    <row r="42" spans="5:7" ht="21">
      <c r="E42" s="46" t="s">
        <v>11</v>
      </c>
      <c r="F42" s="45">
        <f>_xlfn.COUNTIFS($F$17:$F$18,"3",$H$17:$H$18,"รา")</f>
        <v>0</v>
      </c>
      <c r="G42" s="45">
        <f>_xlfn.COUNTIFS($G$17:$G$18,"3",$H$17:$H$18,"รา")</f>
        <v>0</v>
      </c>
    </row>
    <row r="43" spans="5:7" ht="21">
      <c r="E43" s="49" t="s">
        <v>26</v>
      </c>
      <c r="F43" s="14">
        <v>0</v>
      </c>
      <c r="G43" s="14">
        <v>0</v>
      </c>
    </row>
    <row r="44" spans="5:7" ht="21">
      <c r="E44" s="50" t="s">
        <v>34</v>
      </c>
      <c r="F44" s="10">
        <f>COUNTIF($F$17:$F$18,"4")</f>
        <v>0</v>
      </c>
      <c r="G44" s="10">
        <v>0</v>
      </c>
    </row>
    <row r="45" spans="5:7" ht="21">
      <c r="E45" s="49" t="s">
        <v>27</v>
      </c>
      <c r="F45" s="14">
        <v>0</v>
      </c>
      <c r="G45" s="14">
        <v>0</v>
      </c>
    </row>
    <row r="46" spans="5:7" ht="84">
      <c r="E46" s="51" t="s">
        <v>35</v>
      </c>
      <c r="F46" s="10">
        <f>COUNTIF($F$17:$F$18,"not available")</f>
        <v>0</v>
      </c>
      <c r="G46" s="10">
        <f>COUNTIF($F$17:$F$3630,"not available")</f>
        <v>0</v>
      </c>
    </row>
    <row r="47" spans="5:7" ht="21">
      <c r="E47" s="51" t="s">
        <v>32</v>
      </c>
      <c r="F47" s="10">
        <f>COUNTIF(F17:F18,"unknown")</f>
        <v>0</v>
      </c>
      <c r="G47" s="10">
        <f>COUNTIF(G17:G18,"unknown")</f>
        <v>0</v>
      </c>
    </row>
    <row r="48" spans="5:8" ht="21.75" thickBot="1">
      <c r="E48" s="52" t="s">
        <v>23</v>
      </c>
      <c r="F48" s="53">
        <f>F22+F27+F32+F38+F46+F47</f>
        <v>2</v>
      </c>
      <c r="G48" s="53" t="e">
        <f>G22+G27+G32+G38+G46+G47</f>
        <v>#REF!</v>
      </c>
      <c r="H48" s="42" t="s">
        <v>21</v>
      </c>
    </row>
    <row r="49" ht="21.75" thickTop="1"/>
    <row r="54" ht="21">
      <c r="E54" s="1"/>
    </row>
  </sheetData>
  <sheetProtection/>
  <mergeCells count="10">
    <mergeCell ref="K12:V12"/>
    <mergeCell ref="K14:V14"/>
    <mergeCell ref="A11:J11"/>
    <mergeCell ref="A14:A15"/>
    <mergeCell ref="B14:C14"/>
    <mergeCell ref="D14:D15"/>
    <mergeCell ref="E14:E15"/>
    <mergeCell ref="F14:G14"/>
    <mergeCell ref="H14:H15"/>
    <mergeCell ref="I14:I15"/>
  </mergeCells>
  <conditionalFormatting sqref="K17">
    <cfRule type="containsText" priority="34" dxfId="60" operator="containsText" stopIfTrue="1" text="100 หลอด">
      <formula>NOT(ISERROR(SEARCH("100 หลอด",K17)))</formula>
    </cfRule>
  </conditionalFormatting>
  <conditionalFormatting sqref="S17">
    <cfRule type="containsText" priority="12" dxfId="60" operator="containsText" stopIfTrue="1" text="100 หลอด">
      <formula>NOT(ISERROR(SEARCH("100 หลอด",S17)))</formula>
    </cfRule>
  </conditionalFormatting>
  <conditionalFormatting sqref="R18">
    <cfRule type="containsText" priority="13" dxfId="60" operator="containsText" stopIfTrue="1" text="100 หลอด">
      <formula>NOT(ISERROR(SEARCH("100 หลอด",R18)))</formula>
    </cfRule>
  </conditionalFormatting>
  <conditionalFormatting sqref="N17">
    <cfRule type="containsText" priority="31" dxfId="60" operator="containsText" stopIfTrue="1" text="100 หลอด">
      <formula>NOT(ISERROR(SEARCH("100 หลอด",N17)))</formula>
    </cfRule>
  </conditionalFormatting>
  <conditionalFormatting sqref="R17">
    <cfRule type="containsText" priority="14" dxfId="60" operator="containsText" stopIfTrue="1" text="100 หลอด">
      <formula>NOT(ISERROR(SEARCH("100 หลอด",R17)))</formula>
    </cfRule>
  </conditionalFormatting>
  <conditionalFormatting sqref="O18">
    <cfRule type="containsText" priority="15" dxfId="60" operator="containsText" stopIfTrue="1" text="100 หลอด">
      <formula>NOT(ISERROR(SEARCH("100 หลอด",O18)))</formula>
    </cfRule>
  </conditionalFormatting>
  <conditionalFormatting sqref="O17">
    <cfRule type="containsText" priority="16" dxfId="60" operator="containsText" stopIfTrue="1" text="100 หลอด">
      <formula>NOT(ISERROR(SEARCH("100 หลอด",O17)))</formula>
    </cfRule>
  </conditionalFormatting>
  <conditionalFormatting sqref="N18">
    <cfRule type="containsText" priority="17" dxfId="60" operator="containsText" stopIfTrue="1" text="100 หลอด">
      <formula>NOT(ISERROR(SEARCH("100 หลอด",N18)))</formula>
    </cfRule>
  </conditionalFormatting>
  <conditionalFormatting sqref="K18">
    <cfRule type="containsText" priority="22" dxfId="60" operator="containsText" stopIfTrue="1" text="100 หลอด">
      <formula>NOT(ISERROR(SEARCH("100 หลอด",K18)))</formula>
    </cfRule>
  </conditionalFormatting>
  <conditionalFormatting sqref="L17">
    <cfRule type="containsText" priority="21" dxfId="60" operator="containsText" stopIfTrue="1" text="100 หลอด">
      <formula>NOT(ISERROR(SEARCH("100 หลอด",L17)))</formula>
    </cfRule>
  </conditionalFormatting>
  <conditionalFormatting sqref="L18">
    <cfRule type="containsText" priority="20" dxfId="60" operator="containsText" stopIfTrue="1" text="100 หลอด">
      <formula>NOT(ISERROR(SEARCH("100 หลอด",L18)))</formula>
    </cfRule>
  </conditionalFormatting>
  <conditionalFormatting sqref="M17">
    <cfRule type="containsText" priority="19" dxfId="60" operator="containsText" stopIfTrue="1" text="100 หลอด">
      <formula>NOT(ISERROR(SEARCH("100 หลอด",M17)))</formula>
    </cfRule>
  </conditionalFormatting>
  <conditionalFormatting sqref="M18">
    <cfRule type="containsText" priority="18" dxfId="60" operator="containsText" stopIfTrue="1" text="100 หลอด">
      <formula>NOT(ISERROR(SEARCH("100 หลอด",M18)))</formula>
    </cfRule>
  </conditionalFormatting>
  <conditionalFormatting sqref="S18">
    <cfRule type="containsText" priority="11" dxfId="60" operator="containsText" stopIfTrue="1" text="100 หลอด">
      <formula>NOT(ISERROR(SEARCH("100 หลอด",S18)))</formula>
    </cfRule>
  </conditionalFormatting>
  <conditionalFormatting sqref="T17">
    <cfRule type="containsText" priority="10" dxfId="60" operator="containsText" stopIfTrue="1" text="100 หลอด">
      <formula>NOT(ISERROR(SEARCH("100 หลอด",T17)))</formula>
    </cfRule>
  </conditionalFormatting>
  <conditionalFormatting sqref="T18">
    <cfRule type="containsText" priority="9" dxfId="60" operator="containsText" stopIfTrue="1" text="100 หลอด">
      <formula>NOT(ISERROR(SEARCH("100 หลอด",T18)))</formula>
    </cfRule>
  </conditionalFormatting>
  <conditionalFormatting sqref="U17">
    <cfRule type="containsText" priority="8" dxfId="60" operator="containsText" stopIfTrue="1" text="100 หลอด">
      <formula>NOT(ISERROR(SEARCH("100 หลอด",U17)))</formula>
    </cfRule>
  </conditionalFormatting>
  <conditionalFormatting sqref="U18">
    <cfRule type="containsText" priority="7" dxfId="60" operator="containsText" stopIfTrue="1" text="100 หลอด">
      <formula>NOT(ISERROR(SEARCH("100 หลอด",U18)))</formula>
    </cfRule>
  </conditionalFormatting>
  <conditionalFormatting sqref="V17">
    <cfRule type="containsText" priority="6" dxfId="60" operator="containsText" stopIfTrue="1" text="100 หลอด">
      <formula>NOT(ISERROR(SEARCH("100 หลอด",V17)))</formula>
    </cfRule>
  </conditionalFormatting>
  <conditionalFormatting sqref="V18">
    <cfRule type="containsText" priority="5" dxfId="60" operator="containsText" stopIfTrue="1" text="100 หลอด">
      <formula>NOT(ISERROR(SEARCH("100 หลอด",V18)))</formula>
    </cfRule>
  </conditionalFormatting>
  <conditionalFormatting sqref="P17">
    <cfRule type="containsText" priority="4" dxfId="60" operator="containsText" stopIfTrue="1" text="100 หลอด">
      <formula>NOT(ISERROR(SEARCH("100 หลอด",P17)))</formula>
    </cfRule>
  </conditionalFormatting>
  <conditionalFormatting sqref="P18">
    <cfRule type="containsText" priority="3" dxfId="60" operator="containsText" stopIfTrue="1" text="100 หลอด">
      <formula>NOT(ISERROR(SEARCH("100 หลอด",P18)))</formula>
    </cfRule>
  </conditionalFormatting>
  <conditionalFormatting sqref="Q17">
    <cfRule type="containsText" priority="2" dxfId="60" operator="containsText" stopIfTrue="1" text="100 หลอด">
      <formula>NOT(ISERROR(SEARCH("100 หลอด",Q17)))</formula>
    </cfRule>
  </conditionalFormatting>
  <conditionalFormatting sqref="Q18">
    <cfRule type="containsText" priority="1" dxfId="60" operator="containsText" stopIfTrue="1" text="100 หลอด">
      <formula>NOT(ISERROR(SEARCH("100 หลอด",Q18)))</formula>
    </cfRule>
  </conditionalFormatting>
  <hyperlinks>
    <hyperlink ref="I4" r:id="rId1" display="รายการเชื้อโรค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PageLayoutView="0" workbookViewId="0" topLeftCell="A9">
      <selection activeCell="A15" sqref="A15"/>
    </sheetView>
  </sheetViews>
  <sheetFormatPr defaultColWidth="9.140625" defaultRowHeight="15"/>
  <cols>
    <col min="1" max="1" width="7.421875" style="12" customWidth="1"/>
    <col min="2" max="2" width="12.140625" style="54" customWidth="1"/>
    <col min="3" max="3" width="11.57421875" style="41" customWidth="1"/>
    <col min="4" max="4" width="14.421875" style="41" customWidth="1"/>
    <col min="5" max="5" width="22.421875" style="54" customWidth="1"/>
    <col min="6" max="6" width="5.8515625" style="55" customWidth="1"/>
    <col min="7" max="7" width="6.140625" style="55" customWidth="1"/>
    <col min="8" max="8" width="12.8515625" style="42" customWidth="1"/>
    <col min="9" max="9" width="21.8515625" style="43" customWidth="1"/>
    <col min="10" max="10" width="12.7109375" style="8" customWidth="1"/>
    <col min="11" max="11" width="8.57421875" style="101" customWidth="1"/>
    <col min="12" max="15" width="8.57421875" style="95" customWidth="1"/>
    <col min="16" max="16" width="8.57421875" style="101" customWidth="1"/>
    <col min="17" max="22" width="8.57421875" style="95" customWidth="1"/>
    <col min="23" max="24" width="9.140625" style="95" customWidth="1"/>
    <col min="25" max="16384" width="9.140625" style="8" customWidth="1"/>
  </cols>
  <sheetData>
    <row r="1" spans="1:16" ht="22.5" customHeight="1">
      <c r="A1" s="3"/>
      <c r="B1" s="4"/>
      <c r="C1" s="5"/>
      <c r="D1" s="5"/>
      <c r="E1" s="4"/>
      <c r="F1" s="3"/>
      <c r="G1" s="3"/>
      <c r="H1" s="3"/>
      <c r="I1" s="6"/>
      <c r="J1" s="7"/>
      <c r="K1" s="98"/>
      <c r="L1" s="93"/>
      <c r="M1" s="93"/>
      <c r="N1" s="93"/>
      <c r="O1" s="93"/>
      <c r="P1" s="98"/>
    </row>
    <row r="2" spans="1:16" ht="22.5" customHeight="1">
      <c r="A2" s="5" t="s">
        <v>87</v>
      </c>
      <c r="B2" s="4"/>
      <c r="C2" s="5"/>
      <c r="D2" s="5"/>
      <c r="E2" s="9"/>
      <c r="F2" s="3"/>
      <c r="G2" s="10"/>
      <c r="H2" s="3"/>
      <c r="I2" s="6"/>
      <c r="K2" s="98"/>
      <c r="L2" s="93"/>
      <c r="M2" s="93"/>
      <c r="N2" s="93"/>
      <c r="O2" s="93"/>
      <c r="P2" s="99"/>
    </row>
    <row r="3" spans="1:16" ht="22.5" customHeight="1">
      <c r="A3" s="6" t="s">
        <v>6</v>
      </c>
      <c r="B3" s="13"/>
      <c r="C3" s="6"/>
      <c r="D3" s="6"/>
      <c r="E3" s="13"/>
      <c r="F3" s="3"/>
      <c r="G3" s="3"/>
      <c r="H3" s="12"/>
      <c r="I3" s="6"/>
      <c r="K3" s="98"/>
      <c r="L3" s="93"/>
      <c r="M3" s="93"/>
      <c r="N3" s="93"/>
      <c r="O3" s="93"/>
      <c r="P3" s="98"/>
    </row>
    <row r="4" spans="1:24" s="72" customFormat="1" ht="30" customHeight="1">
      <c r="A4" s="76" t="s">
        <v>36</v>
      </c>
      <c r="B4" s="77"/>
      <c r="C4" s="76"/>
      <c r="D4" s="76"/>
      <c r="E4" s="76" t="s">
        <v>37</v>
      </c>
      <c r="F4" s="10"/>
      <c r="G4" s="78" t="s">
        <v>5</v>
      </c>
      <c r="H4" s="79"/>
      <c r="I4" s="80" t="s">
        <v>17</v>
      </c>
      <c r="K4" s="99"/>
      <c r="L4" s="94"/>
      <c r="M4" s="94"/>
      <c r="N4" s="94"/>
      <c r="O4" s="94"/>
      <c r="P4" s="99"/>
      <c r="Q4" s="100"/>
      <c r="R4" s="100"/>
      <c r="S4" s="100"/>
      <c r="T4" s="100"/>
      <c r="U4" s="100"/>
      <c r="V4" s="100"/>
      <c r="W4" s="100"/>
      <c r="X4" s="100"/>
    </row>
    <row r="5" spans="1:24" s="72" customFormat="1" ht="30" customHeight="1">
      <c r="A5" s="76" t="s">
        <v>88</v>
      </c>
      <c r="B5" s="77"/>
      <c r="C5" s="76" t="s">
        <v>61</v>
      </c>
      <c r="D5" s="76"/>
      <c r="E5" s="76" t="s">
        <v>64</v>
      </c>
      <c r="F5" s="10"/>
      <c r="G5" s="78"/>
      <c r="H5" s="79"/>
      <c r="I5" s="80"/>
      <c r="K5" s="99"/>
      <c r="L5" s="94"/>
      <c r="M5" s="94"/>
      <c r="N5" s="94"/>
      <c r="O5" s="94"/>
      <c r="P5" s="99"/>
      <c r="Q5" s="100"/>
      <c r="R5" s="100"/>
      <c r="S5" s="100"/>
      <c r="T5" s="100"/>
      <c r="U5" s="100"/>
      <c r="V5" s="100"/>
      <c r="W5" s="100"/>
      <c r="X5" s="100"/>
    </row>
    <row r="6" spans="1:24" s="72" customFormat="1" ht="30" customHeight="1">
      <c r="A6" s="76"/>
      <c r="B6" s="77"/>
      <c r="C6" s="76" t="s">
        <v>62</v>
      </c>
      <c r="D6" s="76"/>
      <c r="E6" s="76" t="s">
        <v>63</v>
      </c>
      <c r="F6" s="10"/>
      <c r="G6" s="78"/>
      <c r="H6" s="79"/>
      <c r="I6" s="80"/>
      <c r="K6" s="99"/>
      <c r="L6" s="94"/>
      <c r="M6" s="94"/>
      <c r="N6" s="94"/>
      <c r="O6" s="94"/>
      <c r="P6" s="99"/>
      <c r="Q6" s="100"/>
      <c r="R6" s="100"/>
      <c r="S6" s="100"/>
      <c r="T6" s="100"/>
      <c r="U6" s="100"/>
      <c r="V6" s="100"/>
      <c r="W6" s="100"/>
      <c r="X6" s="100"/>
    </row>
    <row r="7" spans="1:24" s="68" customFormat="1" ht="18">
      <c r="A7" s="68" t="s">
        <v>89</v>
      </c>
      <c r="G7" s="68" t="s">
        <v>40</v>
      </c>
      <c r="H7" s="69"/>
      <c r="K7" s="103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</row>
    <row r="8" spans="2:24" s="70" customFormat="1" ht="18">
      <c r="B8" s="68" t="s">
        <v>41</v>
      </c>
      <c r="C8" s="70" t="s">
        <v>67</v>
      </c>
      <c r="H8" s="71"/>
      <c r="K8" s="104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</row>
    <row r="9" spans="2:24" s="70" customFormat="1" ht="18">
      <c r="B9" s="68" t="s">
        <v>42</v>
      </c>
      <c r="C9" s="70" t="s">
        <v>68</v>
      </c>
      <c r="H9" s="71"/>
      <c r="K9" s="104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</row>
    <row r="10" spans="2:24" s="82" customFormat="1" ht="18">
      <c r="B10" s="83"/>
      <c r="H10" s="84"/>
      <c r="K10" s="105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</row>
    <row r="11" spans="1:11" s="89" customFormat="1" ht="51.75" customHeight="1">
      <c r="A11" s="122" t="s">
        <v>93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06"/>
    </row>
    <row r="13" spans="1:22" ht="74.25" customHeight="1">
      <c r="A13" s="125" t="s">
        <v>0</v>
      </c>
      <c r="B13" s="123" t="s">
        <v>69</v>
      </c>
      <c r="C13" s="131"/>
      <c r="D13" s="127" t="s">
        <v>19</v>
      </c>
      <c r="E13" s="127" t="s">
        <v>70</v>
      </c>
      <c r="F13" s="129" t="s">
        <v>71</v>
      </c>
      <c r="G13" s="130"/>
      <c r="H13" s="132" t="s">
        <v>72</v>
      </c>
      <c r="I13" s="125" t="s">
        <v>7</v>
      </c>
      <c r="J13" s="92" t="s">
        <v>8</v>
      </c>
      <c r="K13" s="135" t="s">
        <v>92</v>
      </c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7"/>
    </row>
    <row r="14" spans="1:22" ht="45" customHeight="1">
      <c r="A14" s="126"/>
      <c r="B14" s="85" t="s">
        <v>4</v>
      </c>
      <c r="C14" s="86" t="s">
        <v>1</v>
      </c>
      <c r="D14" s="128"/>
      <c r="E14" s="128"/>
      <c r="F14" s="87" t="s">
        <v>2</v>
      </c>
      <c r="G14" s="87" t="s">
        <v>3</v>
      </c>
      <c r="H14" s="133"/>
      <c r="I14" s="126"/>
      <c r="J14" s="88" t="s">
        <v>9</v>
      </c>
      <c r="K14" s="17" t="s">
        <v>47</v>
      </c>
      <c r="L14" s="17" t="s">
        <v>48</v>
      </c>
      <c r="M14" s="17" t="s">
        <v>49</v>
      </c>
      <c r="N14" s="17" t="s">
        <v>50</v>
      </c>
      <c r="O14" s="17" t="s">
        <v>51</v>
      </c>
      <c r="P14" s="17" t="s">
        <v>52</v>
      </c>
      <c r="Q14" s="17" t="s">
        <v>53</v>
      </c>
      <c r="R14" s="17" t="s">
        <v>54</v>
      </c>
      <c r="S14" s="17" t="s">
        <v>55</v>
      </c>
      <c r="T14" s="17" t="s">
        <v>56</v>
      </c>
      <c r="U14" s="17" t="s">
        <v>57</v>
      </c>
      <c r="V14" s="17" t="s">
        <v>58</v>
      </c>
    </row>
    <row r="15" spans="1:22" ht="44.25" customHeight="1">
      <c r="A15" s="19">
        <v>1</v>
      </c>
      <c r="B15" s="20" t="s">
        <v>15</v>
      </c>
      <c r="C15" s="21" t="s">
        <v>18</v>
      </c>
      <c r="D15" s="22" t="s">
        <v>20</v>
      </c>
      <c r="E15" s="23" t="s">
        <v>90</v>
      </c>
      <c r="F15" s="24">
        <v>2</v>
      </c>
      <c r="G15" s="24">
        <v>2</v>
      </c>
      <c r="H15" s="24" t="s">
        <v>14</v>
      </c>
      <c r="I15" s="25" t="s">
        <v>43</v>
      </c>
      <c r="J15" s="25" t="s">
        <v>45</v>
      </c>
      <c r="K15" s="108" t="s">
        <v>84</v>
      </c>
      <c r="L15" s="108" t="s">
        <v>84</v>
      </c>
      <c r="M15" s="108" t="s">
        <v>84</v>
      </c>
      <c r="N15" s="108" t="s">
        <v>84</v>
      </c>
      <c r="O15" s="108" t="s">
        <v>84</v>
      </c>
      <c r="P15" s="29" t="s">
        <v>85</v>
      </c>
      <c r="Q15" s="108" t="s">
        <v>84</v>
      </c>
      <c r="R15" s="108" t="s">
        <v>84</v>
      </c>
      <c r="S15" s="108" t="s">
        <v>84</v>
      </c>
      <c r="T15" s="108" t="s">
        <v>84</v>
      </c>
      <c r="U15" s="108" t="s">
        <v>84</v>
      </c>
      <c r="V15" s="108" t="s">
        <v>84</v>
      </c>
    </row>
    <row r="16" spans="1:22" ht="46.5" customHeight="1">
      <c r="A16" s="19">
        <v>2</v>
      </c>
      <c r="B16" s="30" t="s">
        <v>13</v>
      </c>
      <c r="C16" s="27" t="s">
        <v>18</v>
      </c>
      <c r="D16" s="22" t="s">
        <v>20</v>
      </c>
      <c r="E16" s="2" t="s">
        <v>91</v>
      </c>
      <c r="F16" s="24">
        <v>2</v>
      </c>
      <c r="G16" s="28">
        <v>2</v>
      </c>
      <c r="H16" s="28" t="s">
        <v>14</v>
      </c>
      <c r="I16" s="25" t="s">
        <v>44</v>
      </c>
      <c r="J16" s="25" t="s">
        <v>45</v>
      </c>
      <c r="K16" s="108" t="s">
        <v>84</v>
      </c>
      <c r="L16" s="108" t="s">
        <v>84</v>
      </c>
      <c r="M16" s="108" t="s">
        <v>84</v>
      </c>
      <c r="N16" s="108" t="s">
        <v>84</v>
      </c>
      <c r="O16" s="108" t="s">
        <v>84</v>
      </c>
      <c r="P16" s="29" t="s">
        <v>94</v>
      </c>
      <c r="Q16" s="108" t="s">
        <v>84</v>
      </c>
      <c r="R16" s="108" t="s">
        <v>84</v>
      </c>
      <c r="S16" s="108" t="s">
        <v>84</v>
      </c>
      <c r="T16" s="108" t="s">
        <v>84</v>
      </c>
      <c r="U16" s="108" t="s">
        <v>84</v>
      </c>
      <c r="V16" s="108" t="s">
        <v>84</v>
      </c>
    </row>
    <row r="17" spans="1:16" ht="21.75" customHeight="1">
      <c r="A17" s="59"/>
      <c r="B17" s="60"/>
      <c r="C17" s="61"/>
      <c r="D17" s="62"/>
      <c r="E17" s="63"/>
      <c r="F17" s="64"/>
      <c r="G17" s="65"/>
      <c r="H17" s="65"/>
      <c r="I17" s="66"/>
      <c r="J17" s="66"/>
      <c r="K17" s="96"/>
      <c r="L17" s="96"/>
      <c r="M17" s="96"/>
      <c r="N17" s="96"/>
      <c r="O17" s="96"/>
      <c r="P17" s="96"/>
    </row>
    <row r="18" spans="2:16" ht="21">
      <c r="B18" s="31"/>
      <c r="C18" s="32"/>
      <c r="D18" s="33"/>
      <c r="E18" s="38"/>
      <c r="F18" s="39"/>
      <c r="G18" s="39"/>
      <c r="H18" s="40"/>
      <c r="I18" s="34"/>
      <c r="J18" s="33"/>
      <c r="K18" s="107"/>
      <c r="L18" s="97"/>
      <c r="M18" s="97"/>
      <c r="N18" s="97"/>
      <c r="O18" s="97"/>
      <c r="P18" s="102"/>
    </row>
    <row r="19" spans="2:16" ht="21">
      <c r="B19" s="31"/>
      <c r="C19" s="32"/>
      <c r="D19" s="33"/>
      <c r="E19" s="38"/>
      <c r="F19" s="9" t="s">
        <v>2</v>
      </c>
      <c r="G19" s="9" t="s">
        <v>3</v>
      </c>
      <c r="H19" s="36"/>
      <c r="I19" s="34"/>
      <c r="J19" s="33"/>
      <c r="K19" s="107"/>
      <c r="L19" s="97"/>
      <c r="M19" s="97"/>
      <c r="N19" s="97"/>
      <c r="O19" s="97"/>
      <c r="P19" s="102"/>
    </row>
    <row r="20" spans="5:7" ht="21">
      <c r="E20" s="57" t="s">
        <v>39</v>
      </c>
      <c r="F20" s="58">
        <f>COUNTIF($F$15:$F$16,"ไม่เสี่ยง")</f>
        <v>0</v>
      </c>
      <c r="G20" s="58">
        <f>COUNTIF($G$15:$G$16,"ไม่เสี่ยง")</f>
        <v>0</v>
      </c>
    </row>
    <row r="21" spans="5:7" ht="21">
      <c r="E21" s="33" t="s">
        <v>16</v>
      </c>
      <c r="F21" s="45">
        <f>_xlfn.COUNTIFS($F$15:$F$16,"ไม่เสี่ยง",$H$15:$H$16,"ไวรัส")</f>
        <v>0</v>
      </c>
      <c r="G21" s="45">
        <f>_xlfn.COUNTIFS($G$15:$G$16,"ไม่เสี่ยง",$H$15:$H$16,"ไวรัส")</f>
        <v>0</v>
      </c>
    </row>
    <row r="22" spans="5:7" ht="21">
      <c r="E22" s="46" t="s">
        <v>22</v>
      </c>
      <c r="F22" s="45">
        <f>_xlfn.COUNTIFS($F$15:$F$16,"ไม่เสี่ยง",$H$15:$H$16,"แบคทีเรีย")</f>
        <v>0</v>
      </c>
      <c r="G22" s="45">
        <f>_xlfn.COUNTIFS($G$15:$G$16,"ไม่เสี่ยง",$H$15:$H$16,"แบคทีเรีย")</f>
        <v>0</v>
      </c>
    </row>
    <row r="23" spans="5:7" ht="21">
      <c r="E23" s="46" t="s">
        <v>10</v>
      </c>
      <c r="F23" s="45">
        <f>_xlfn.COUNTIFS($F$15:$F$16,"ไม่เสี่ยง",$H$15:$H$16,"ปรสิต")</f>
        <v>0</v>
      </c>
      <c r="G23" s="45">
        <f>_xlfn.COUNTIFS($G$15:$G$16,"ไม่เสี่ยง",$H$15:$H$16,"ปรสิต")</f>
        <v>0</v>
      </c>
    </row>
    <row r="24" spans="5:7" ht="21">
      <c r="E24" s="47" t="s">
        <v>11</v>
      </c>
      <c r="F24" s="48">
        <f>_xlfn.COUNTIFS($F$15:$F$16,"ไม่เสี่ยง",$H$15:$H$16,"รา")</f>
        <v>0</v>
      </c>
      <c r="G24" s="48">
        <f>_xlfn.COUNTIFS($G$15:$G$16,"ไม่เสี่ยง",$H$15:$H$16,"รา")</f>
        <v>0</v>
      </c>
    </row>
    <row r="25" spans="5:9" ht="21">
      <c r="E25" s="44" t="s">
        <v>25</v>
      </c>
      <c r="F25" s="10">
        <f>COUNTIF($F$15:$F$16,"1")</f>
        <v>0</v>
      </c>
      <c r="G25" s="10">
        <f>COUNTIF($G$15:$G$16,"1")</f>
        <v>0</v>
      </c>
      <c r="H25" s="8"/>
      <c r="I25" s="8"/>
    </row>
    <row r="26" spans="5:7" ht="21">
      <c r="E26" s="33" t="s">
        <v>16</v>
      </c>
      <c r="F26" s="45">
        <f>_xlfn.COUNTIFS($F$15:$F$16,"1",$H$15:$H$16,"ไวรัส")</f>
        <v>0</v>
      </c>
      <c r="G26" s="45">
        <f>_xlfn.COUNTIFS($G$15:$G$16,"1",$H$15:$H$16,"ไวรัส")</f>
        <v>0</v>
      </c>
    </row>
    <row r="27" spans="5:7" ht="21">
      <c r="E27" s="46" t="s">
        <v>22</v>
      </c>
      <c r="F27" s="45">
        <f>_xlfn.COUNTIFS($F$15:$F$16,"1",$H$15:$H$16,"แบคทีเรีย")</f>
        <v>0</v>
      </c>
      <c r="G27" s="45">
        <f>_xlfn.COUNTIFS($G$15:$G$16,"1",$H$15:$H$16,"แบคทีเรีย")</f>
        <v>0</v>
      </c>
    </row>
    <row r="28" spans="5:7" ht="21">
      <c r="E28" s="46" t="s">
        <v>10</v>
      </c>
      <c r="F28" s="45">
        <f>_xlfn.COUNTIFS($F$15:$F$16,"1",$H$15:$H$16,"ปรสิต")</f>
        <v>0</v>
      </c>
      <c r="G28" s="45">
        <f>_xlfn.COUNTIFS($G$15:$G$16,"1",$H$15:$H$16,"ปรสิต")</f>
        <v>0</v>
      </c>
    </row>
    <row r="29" spans="5:7" ht="21">
      <c r="E29" s="47" t="s">
        <v>11</v>
      </c>
      <c r="F29" s="48">
        <f>_xlfn.COUNTIFS($F$15:$F$16,"1",$H$15:$H$16,"รา")</f>
        <v>0</v>
      </c>
      <c r="G29" s="48">
        <f>_xlfn.COUNTIFS($G$15:$G$16,"1",$H$15:$H$16,"รา")</f>
        <v>0</v>
      </c>
    </row>
    <row r="30" spans="5:7" ht="21">
      <c r="E30" s="44" t="s">
        <v>38</v>
      </c>
      <c r="F30" s="10">
        <f>COUNTIF($F$15:$F$16,"2")</f>
        <v>2</v>
      </c>
      <c r="G30" s="10">
        <f>COUNTIF($G$15:$G$16,"2")</f>
        <v>2</v>
      </c>
    </row>
    <row r="31" spans="5:7" ht="21">
      <c r="E31" s="33" t="s">
        <v>16</v>
      </c>
      <c r="F31" s="45">
        <f>_xlfn.COUNTIFS($F$15:$F$16,"2",$H$15:$H$16,"ไวรัส")</f>
        <v>0</v>
      </c>
      <c r="G31" s="45">
        <f>_xlfn.COUNTIFS($G$15:$G$16,"2",$H$15:$H$16,"ไวรัส")</f>
        <v>0</v>
      </c>
    </row>
    <row r="32" spans="5:7" ht="21">
      <c r="E32" s="46" t="s">
        <v>22</v>
      </c>
      <c r="F32" s="45">
        <f>_xlfn.COUNTIFS($F$15:$F$16,"2",$H$15:$H$16,"แบคทีเรีย")</f>
        <v>2</v>
      </c>
      <c r="G32" s="45">
        <f>_xlfn.COUNTIFS($G$15:$G$16,"2",$H$15:$H$16,"แบคทีเรีย")</f>
        <v>2</v>
      </c>
    </row>
    <row r="33" spans="5:7" ht="21">
      <c r="E33" s="46" t="s">
        <v>10</v>
      </c>
      <c r="F33" s="45">
        <f>_xlfn.COUNTIFS($F$15:$F$16,"2",$H$15:$H$16,"ปรสิต")</f>
        <v>0</v>
      </c>
      <c r="G33" s="45">
        <f>_xlfn.COUNTIFS($G$15:$G$16,"2",$H$15:$H$16,"ปรสิต")</f>
        <v>0</v>
      </c>
    </row>
    <row r="34" spans="5:7" ht="21">
      <c r="E34" s="46" t="s">
        <v>11</v>
      </c>
      <c r="F34" s="45">
        <f>_xlfn.COUNTIFS($F$15:$F$16,"2",$H$15:$H$16,"รา")</f>
        <v>0</v>
      </c>
      <c r="G34" s="45">
        <f>_xlfn.COUNTIFS($G$15:$G$16,"2",$H$15:$H$16,"รา")</f>
        <v>0</v>
      </c>
    </row>
    <row r="35" spans="5:7" ht="21">
      <c r="E35" s="49" t="s">
        <v>24</v>
      </c>
      <c r="F35" s="48">
        <v>0</v>
      </c>
      <c r="G35" s="48">
        <v>0</v>
      </c>
    </row>
    <row r="36" spans="5:7" ht="21">
      <c r="E36" s="50" t="s">
        <v>33</v>
      </c>
      <c r="F36" s="10">
        <f>COUNTIF($F$15:$F$16,"3")</f>
        <v>0</v>
      </c>
      <c r="G36" s="45" t="e">
        <f>COUNTIF(#REF!,"3")</f>
        <v>#REF!</v>
      </c>
    </row>
    <row r="37" spans="5:8" ht="21">
      <c r="E37" s="33" t="s">
        <v>16</v>
      </c>
      <c r="F37" s="45">
        <f>_xlfn.COUNTIFS($F$15:$F$16,"3",$H$15:$H$16,"ไวรัส")</f>
        <v>0</v>
      </c>
      <c r="G37" s="45">
        <f>_xlfn.COUNTIFS($G$15:$G$16,"3",$H$15:$H$16,"ไวรัส")</f>
        <v>0</v>
      </c>
      <c r="H37" s="41"/>
    </row>
    <row r="38" spans="5:7" ht="21">
      <c r="E38" s="46" t="s">
        <v>22</v>
      </c>
      <c r="F38" s="45">
        <f>_xlfn.COUNTIFS($F$15:$F$16,"3",$H$15:$H$16,"แบคทีเรีย")</f>
        <v>0</v>
      </c>
      <c r="G38" s="45">
        <f>_xlfn.COUNTIFS($G$15:$G$16,"3",$H$15:$H$16,"แบคทีเรีย")</f>
        <v>0</v>
      </c>
    </row>
    <row r="39" spans="5:7" ht="21">
      <c r="E39" s="46" t="s">
        <v>10</v>
      </c>
      <c r="F39" s="45">
        <f>_xlfn.COUNTIFS($F$15:$F$16,"3",$H$15:$H$16,"ปรสิต")</f>
        <v>0</v>
      </c>
      <c r="G39" s="45">
        <f>_xlfn.COUNTIFS($G$15:$G$16,"3",$H$15:$H$16,"ปรสิต")</f>
        <v>0</v>
      </c>
    </row>
    <row r="40" spans="5:7" ht="21">
      <c r="E40" s="46" t="s">
        <v>11</v>
      </c>
      <c r="F40" s="45">
        <f>_xlfn.COUNTIFS($F$15:$F$16,"3",$H$15:$H$16,"รา")</f>
        <v>0</v>
      </c>
      <c r="G40" s="45">
        <f>_xlfn.COUNTIFS($G$15:$G$16,"3",$H$15:$H$16,"รา")</f>
        <v>0</v>
      </c>
    </row>
    <row r="41" spans="5:7" ht="21">
      <c r="E41" s="49" t="s">
        <v>26</v>
      </c>
      <c r="F41" s="14">
        <v>0</v>
      </c>
      <c r="G41" s="14">
        <v>0</v>
      </c>
    </row>
    <row r="42" spans="5:7" ht="21">
      <c r="E42" s="50" t="s">
        <v>34</v>
      </c>
      <c r="F42" s="10">
        <f>COUNTIF($F$15:$F$16,"4")</f>
        <v>0</v>
      </c>
      <c r="G42" s="10">
        <v>0</v>
      </c>
    </row>
    <row r="43" spans="5:7" ht="21">
      <c r="E43" s="49" t="s">
        <v>27</v>
      </c>
      <c r="F43" s="14">
        <v>0</v>
      </c>
      <c r="G43" s="14">
        <v>0</v>
      </c>
    </row>
    <row r="44" spans="5:7" ht="84">
      <c r="E44" s="51" t="s">
        <v>35</v>
      </c>
      <c r="F44" s="10">
        <f>COUNTIF($F$15:$F$16,"not available")</f>
        <v>0</v>
      </c>
      <c r="G44" s="10">
        <f>COUNTIF($F$15:$F$3628,"not available")</f>
        <v>0</v>
      </c>
    </row>
    <row r="45" spans="5:7" ht="21">
      <c r="E45" s="51" t="s">
        <v>32</v>
      </c>
      <c r="F45" s="10">
        <f>COUNTIF(F15:F16,"unknown")</f>
        <v>0</v>
      </c>
      <c r="G45" s="10">
        <f>COUNTIF(G15:G16,"unknown")</f>
        <v>0</v>
      </c>
    </row>
    <row r="46" spans="5:8" ht="21.75" thickBot="1">
      <c r="E46" s="52" t="s">
        <v>23</v>
      </c>
      <c r="F46" s="53">
        <f>F20+F25+F30+F36+F44+F45</f>
        <v>2</v>
      </c>
      <c r="G46" s="53" t="e">
        <f>G20+G25+G30+G36+G44+G45</f>
        <v>#REF!</v>
      </c>
      <c r="H46" s="42" t="s">
        <v>21</v>
      </c>
    </row>
    <row r="47" ht="21.75" thickTop="1"/>
    <row r="52" ht="21">
      <c r="E52" s="1"/>
    </row>
  </sheetData>
  <sheetProtection/>
  <mergeCells count="9">
    <mergeCell ref="K13:V13"/>
    <mergeCell ref="A11:J11"/>
    <mergeCell ref="A13:A14"/>
    <mergeCell ref="B13:C13"/>
    <mergeCell ref="D13:D14"/>
    <mergeCell ref="E13:E14"/>
    <mergeCell ref="F13:G13"/>
    <mergeCell ref="H13:H14"/>
    <mergeCell ref="I13:I14"/>
  </mergeCells>
  <conditionalFormatting sqref="O15">
    <cfRule type="containsText" priority="24" dxfId="60" operator="containsText" stopIfTrue="1" text="100 หลอด">
      <formula>NOT(ISERROR(SEARCH("100 หลอด",O15)))</formula>
    </cfRule>
  </conditionalFormatting>
  <conditionalFormatting sqref="N15">
    <cfRule type="containsText" priority="31" dxfId="60" operator="containsText" stopIfTrue="1" text="100 หลอด">
      <formula>NOT(ISERROR(SEARCH("100 หลอด",N15)))</formula>
    </cfRule>
  </conditionalFormatting>
  <conditionalFormatting sqref="R15">
    <cfRule type="containsText" priority="22" dxfId="60" operator="containsText" stopIfTrue="1" text="100 หลอด">
      <formula>NOT(ISERROR(SEARCH("100 หลอด",R15)))</formula>
    </cfRule>
  </conditionalFormatting>
  <conditionalFormatting sqref="O16">
    <cfRule type="containsText" priority="23" dxfId="60" operator="containsText" stopIfTrue="1" text="100 หลอด">
      <formula>NOT(ISERROR(SEARCH("100 หลอด",O16)))</formula>
    </cfRule>
  </conditionalFormatting>
  <conditionalFormatting sqref="N16">
    <cfRule type="containsText" priority="25" dxfId="60" operator="containsText" stopIfTrue="1" text="100 หลอด">
      <formula>NOT(ISERROR(SEARCH("100 หลอด",N16)))</formula>
    </cfRule>
  </conditionalFormatting>
  <conditionalFormatting sqref="R16">
    <cfRule type="containsText" priority="21" dxfId="60" operator="containsText" stopIfTrue="1" text="100 หลอด">
      <formula>NOT(ISERROR(SEARCH("100 หลอด",R16)))</formula>
    </cfRule>
  </conditionalFormatting>
  <conditionalFormatting sqref="S15">
    <cfRule type="containsText" priority="20" dxfId="60" operator="containsText" stopIfTrue="1" text="100 หลอด">
      <formula>NOT(ISERROR(SEARCH("100 หลอด",S15)))</formula>
    </cfRule>
  </conditionalFormatting>
  <conditionalFormatting sqref="S16">
    <cfRule type="containsText" priority="19" dxfId="60" operator="containsText" stopIfTrue="1" text="100 หลอด">
      <formula>NOT(ISERROR(SEARCH("100 หลอด",S16)))</formula>
    </cfRule>
  </conditionalFormatting>
  <conditionalFormatting sqref="T15">
    <cfRule type="containsText" priority="18" dxfId="60" operator="containsText" stopIfTrue="1" text="100 หลอด">
      <formula>NOT(ISERROR(SEARCH("100 หลอด",T15)))</formula>
    </cfRule>
  </conditionalFormatting>
  <conditionalFormatting sqref="T16">
    <cfRule type="containsText" priority="17" dxfId="60" operator="containsText" stopIfTrue="1" text="100 หลอด">
      <formula>NOT(ISERROR(SEARCH("100 หลอด",T16)))</formula>
    </cfRule>
  </conditionalFormatting>
  <conditionalFormatting sqref="U15">
    <cfRule type="containsText" priority="16" dxfId="60" operator="containsText" stopIfTrue="1" text="100 หลอด">
      <formula>NOT(ISERROR(SEARCH("100 หลอด",U15)))</formula>
    </cfRule>
  </conditionalFormatting>
  <conditionalFormatting sqref="U16">
    <cfRule type="containsText" priority="15" dxfId="60" operator="containsText" stopIfTrue="1" text="100 หลอด">
      <formula>NOT(ISERROR(SEARCH("100 หลอด",U16)))</formula>
    </cfRule>
  </conditionalFormatting>
  <conditionalFormatting sqref="V15">
    <cfRule type="containsText" priority="14" dxfId="60" operator="containsText" stopIfTrue="1" text="100 หลอด">
      <formula>NOT(ISERROR(SEARCH("100 หลอด",V15)))</formula>
    </cfRule>
  </conditionalFormatting>
  <conditionalFormatting sqref="V16">
    <cfRule type="containsText" priority="13" dxfId="60" operator="containsText" stopIfTrue="1" text="100 หลอด">
      <formula>NOT(ISERROR(SEARCH("100 หลอด",V16)))</formula>
    </cfRule>
  </conditionalFormatting>
  <conditionalFormatting sqref="P15">
    <cfRule type="containsText" priority="12" dxfId="60" operator="containsText" stopIfTrue="1" text="100 หลอด">
      <formula>NOT(ISERROR(SEARCH("100 หลอด",P15)))</formula>
    </cfRule>
  </conditionalFormatting>
  <conditionalFormatting sqref="P16">
    <cfRule type="containsText" priority="11" dxfId="60" operator="containsText" stopIfTrue="1" text="100 หลอด">
      <formula>NOT(ISERROR(SEARCH("100 หลอด",P16)))</formula>
    </cfRule>
  </conditionalFormatting>
  <conditionalFormatting sqref="K15">
    <cfRule type="containsText" priority="8" dxfId="60" operator="containsText" stopIfTrue="1" text="100 หลอด">
      <formula>NOT(ISERROR(SEARCH("100 หลอด",K15)))</formula>
    </cfRule>
  </conditionalFormatting>
  <conditionalFormatting sqref="K16">
    <cfRule type="containsText" priority="7" dxfId="60" operator="containsText" stopIfTrue="1" text="100 หลอด">
      <formula>NOT(ISERROR(SEARCH("100 หลอด",K16)))</formula>
    </cfRule>
  </conditionalFormatting>
  <conditionalFormatting sqref="L15">
    <cfRule type="containsText" priority="6" dxfId="60" operator="containsText" stopIfTrue="1" text="100 หลอด">
      <formula>NOT(ISERROR(SEARCH("100 หลอด",L15)))</formula>
    </cfRule>
  </conditionalFormatting>
  <conditionalFormatting sqref="L16">
    <cfRule type="containsText" priority="5" dxfId="60" operator="containsText" stopIfTrue="1" text="100 หลอด">
      <formula>NOT(ISERROR(SEARCH("100 หลอด",L16)))</formula>
    </cfRule>
  </conditionalFormatting>
  <conditionalFormatting sqref="M15">
    <cfRule type="containsText" priority="4" dxfId="60" operator="containsText" stopIfTrue="1" text="100 หลอด">
      <formula>NOT(ISERROR(SEARCH("100 หลอด",M15)))</formula>
    </cfRule>
  </conditionalFormatting>
  <conditionalFormatting sqref="M16">
    <cfRule type="containsText" priority="3" dxfId="60" operator="containsText" stopIfTrue="1" text="100 หลอด">
      <formula>NOT(ISERROR(SEARCH("100 หลอด",M16)))</formula>
    </cfRule>
  </conditionalFormatting>
  <conditionalFormatting sqref="Q15">
    <cfRule type="containsText" priority="2" dxfId="60" operator="containsText" stopIfTrue="1" text="100 หลอด">
      <formula>NOT(ISERROR(SEARCH("100 หลอด",Q15)))</formula>
    </cfRule>
  </conditionalFormatting>
  <conditionalFormatting sqref="Q16">
    <cfRule type="containsText" priority="1" dxfId="60" operator="containsText" stopIfTrue="1" text="100 หลอด">
      <formula>NOT(ISERROR(SEARCH("100 หลอด",Q16)))</formula>
    </cfRule>
  </conditionalFormatting>
  <hyperlinks>
    <hyperlink ref="I4" r:id="rId1" display="รายการเชื้อโรค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7"/>
  <sheetViews>
    <sheetView zoomScale="70" zoomScaleNormal="70" zoomScalePageLayoutView="0" workbookViewId="0" topLeftCell="A4">
      <selection activeCell="K15" sqref="K15"/>
    </sheetView>
  </sheetViews>
  <sheetFormatPr defaultColWidth="9.140625" defaultRowHeight="15"/>
  <cols>
    <col min="1" max="1" width="7.421875" style="12" customWidth="1"/>
    <col min="2" max="2" width="12.140625" style="54" customWidth="1"/>
    <col min="3" max="3" width="11.57421875" style="41" customWidth="1"/>
    <col min="4" max="4" width="14.421875" style="41" customWidth="1"/>
    <col min="5" max="5" width="22.421875" style="54" customWidth="1"/>
    <col min="6" max="6" width="5.8515625" style="55" customWidth="1"/>
    <col min="7" max="7" width="6.140625" style="55" customWidth="1"/>
    <col min="8" max="8" width="12.8515625" style="42" customWidth="1"/>
    <col min="9" max="9" width="21.8515625" style="43" customWidth="1"/>
    <col min="10" max="10" width="12.7109375" style="8" customWidth="1"/>
    <col min="11" max="11" width="13.421875" style="8" customWidth="1"/>
    <col min="12" max="12" width="12.28125" style="8" customWidth="1"/>
    <col min="13" max="13" width="11.140625" style="8" customWidth="1"/>
    <col min="14" max="14" width="13.421875" style="8" customWidth="1"/>
    <col min="15" max="15" width="14.00390625" style="8" customWidth="1"/>
    <col min="16" max="16" width="9.140625" style="8" customWidth="1"/>
    <col min="17" max="17" width="12.421875" style="8" customWidth="1"/>
    <col min="18" max="16384" width="9.140625" style="8" customWidth="1"/>
  </cols>
  <sheetData>
    <row r="1" spans="1:10" ht="22.5" customHeight="1">
      <c r="A1" s="3"/>
      <c r="B1" s="4"/>
      <c r="C1" s="5"/>
      <c r="D1" s="5"/>
      <c r="E1" s="4"/>
      <c r="F1" s="3"/>
      <c r="G1" s="3"/>
      <c r="H1" s="3"/>
      <c r="I1" s="6"/>
      <c r="J1" s="7"/>
    </row>
    <row r="2" spans="1:9" ht="22.5" customHeight="1">
      <c r="A2" s="5" t="s">
        <v>99</v>
      </c>
      <c r="B2" s="4"/>
      <c r="C2" s="5"/>
      <c r="D2" s="5"/>
      <c r="E2" s="9"/>
      <c r="F2" s="3"/>
      <c r="G2" s="10"/>
      <c r="H2" s="3"/>
      <c r="I2" s="6"/>
    </row>
    <row r="3" spans="1:9" ht="22.5" customHeight="1">
      <c r="A3" s="6" t="s">
        <v>6</v>
      </c>
      <c r="B3" s="13"/>
      <c r="C3" s="6"/>
      <c r="D3" s="6"/>
      <c r="E3" s="13"/>
      <c r="F3" s="3"/>
      <c r="G3" s="3"/>
      <c r="H3" s="12"/>
      <c r="I3" s="6"/>
    </row>
    <row r="4" spans="1:9" s="72" customFormat="1" ht="30" customHeight="1">
      <c r="A4" s="76" t="s">
        <v>36</v>
      </c>
      <c r="B4" s="77"/>
      <c r="C4" s="76"/>
      <c r="D4" s="76"/>
      <c r="E4" s="76" t="s">
        <v>37</v>
      </c>
      <c r="F4" s="10"/>
      <c r="G4" s="78" t="s">
        <v>5</v>
      </c>
      <c r="H4" s="79"/>
      <c r="I4" s="80" t="s">
        <v>17</v>
      </c>
    </row>
    <row r="5" spans="2:8" s="82" customFormat="1" ht="18">
      <c r="B5" s="83"/>
      <c r="H5" s="84"/>
    </row>
    <row r="6" spans="1:10" s="89" customFormat="1" ht="51.75" customHeight="1">
      <c r="A6" s="122" t="s">
        <v>103</v>
      </c>
      <c r="B6" s="122"/>
      <c r="C6" s="122"/>
      <c r="D6" s="122"/>
      <c r="E6" s="122"/>
      <c r="F6" s="122"/>
      <c r="G6" s="122"/>
      <c r="H6" s="122"/>
      <c r="I6" s="122"/>
      <c r="J6" s="122"/>
    </row>
    <row r="8" spans="1:18" ht="74.25" customHeight="1">
      <c r="A8" s="125" t="s">
        <v>0</v>
      </c>
      <c r="B8" s="123" t="s">
        <v>69</v>
      </c>
      <c r="C8" s="131"/>
      <c r="D8" s="127" t="s">
        <v>19</v>
      </c>
      <c r="E8" s="127" t="s">
        <v>70</v>
      </c>
      <c r="F8" s="129" t="s">
        <v>71</v>
      </c>
      <c r="G8" s="130"/>
      <c r="H8" s="132" t="s">
        <v>72</v>
      </c>
      <c r="I8" s="125" t="s">
        <v>7</v>
      </c>
      <c r="J8" s="112" t="s">
        <v>100</v>
      </c>
      <c r="K8" s="139" t="s">
        <v>95</v>
      </c>
      <c r="L8" s="139" t="s">
        <v>101</v>
      </c>
      <c r="M8" s="139" t="s">
        <v>59</v>
      </c>
      <c r="N8" s="138" t="s">
        <v>102</v>
      </c>
      <c r="O8" s="138" t="s">
        <v>96</v>
      </c>
      <c r="P8" s="138" t="s">
        <v>97</v>
      </c>
      <c r="Q8" s="138" t="s">
        <v>98</v>
      </c>
      <c r="R8" s="109"/>
    </row>
    <row r="9" spans="1:18" ht="69" customHeight="1">
      <c r="A9" s="126"/>
      <c r="B9" s="85" t="s">
        <v>4</v>
      </c>
      <c r="C9" s="86" t="s">
        <v>1</v>
      </c>
      <c r="D9" s="128"/>
      <c r="E9" s="128"/>
      <c r="F9" s="87" t="s">
        <v>2</v>
      </c>
      <c r="G9" s="87" t="s">
        <v>3</v>
      </c>
      <c r="H9" s="133"/>
      <c r="I9" s="126"/>
      <c r="J9" s="88" t="s">
        <v>9</v>
      </c>
      <c r="K9" s="139"/>
      <c r="L9" s="139"/>
      <c r="M9" s="139"/>
      <c r="N9" s="138"/>
      <c r="O9" s="138"/>
      <c r="P9" s="138"/>
      <c r="Q9" s="138"/>
      <c r="R9" s="111"/>
    </row>
    <row r="10" spans="1:18" ht="44.25" customHeight="1">
      <c r="A10" s="19">
        <v>1</v>
      </c>
      <c r="B10" s="20" t="s">
        <v>15</v>
      </c>
      <c r="C10" s="21" t="s">
        <v>18</v>
      </c>
      <c r="D10" s="22" t="s">
        <v>20</v>
      </c>
      <c r="E10" s="23" t="s">
        <v>90</v>
      </c>
      <c r="F10" s="24">
        <v>2</v>
      </c>
      <c r="G10" s="24">
        <v>2</v>
      </c>
      <c r="H10" s="24" t="s">
        <v>14</v>
      </c>
      <c r="I10" s="25" t="s">
        <v>43</v>
      </c>
      <c r="J10" s="25" t="s">
        <v>45</v>
      </c>
      <c r="K10" s="110"/>
      <c r="L10" s="110"/>
      <c r="M10" s="110"/>
      <c r="N10" s="110"/>
      <c r="O10" s="110"/>
      <c r="P10" s="110"/>
      <c r="Q10" s="110"/>
      <c r="R10" s="111"/>
    </row>
    <row r="11" spans="1:18" ht="46.5" customHeight="1">
      <c r="A11" s="19">
        <v>2</v>
      </c>
      <c r="B11" s="30" t="s">
        <v>13</v>
      </c>
      <c r="C11" s="27" t="s">
        <v>18</v>
      </c>
      <c r="D11" s="22" t="s">
        <v>20</v>
      </c>
      <c r="E11" s="2" t="s">
        <v>91</v>
      </c>
      <c r="F11" s="24">
        <v>2</v>
      </c>
      <c r="G11" s="28">
        <v>2</v>
      </c>
      <c r="H11" s="28" t="s">
        <v>14</v>
      </c>
      <c r="I11" s="25" t="s">
        <v>44</v>
      </c>
      <c r="J11" s="25" t="s">
        <v>45</v>
      </c>
      <c r="K11" s="110"/>
      <c r="L11" s="110"/>
      <c r="M11" s="110"/>
      <c r="N11" s="110"/>
      <c r="O11" s="110"/>
      <c r="P11" s="110"/>
      <c r="Q11" s="110"/>
      <c r="R11" s="111"/>
    </row>
    <row r="12" spans="1:11" ht="21.75" customHeight="1">
      <c r="A12" s="59"/>
      <c r="B12" s="60"/>
      <c r="C12" s="61"/>
      <c r="D12" s="62"/>
      <c r="E12" s="63"/>
      <c r="F12" s="64"/>
      <c r="G12" s="65"/>
      <c r="H12" s="65"/>
      <c r="I12" s="66"/>
      <c r="J12" s="66"/>
      <c r="K12" s="111"/>
    </row>
    <row r="13" spans="2:11" ht="21.75">
      <c r="B13" s="31"/>
      <c r="C13" s="32"/>
      <c r="D13" s="33"/>
      <c r="E13" s="38"/>
      <c r="F13" s="39"/>
      <c r="G13" s="39"/>
      <c r="H13" s="40"/>
      <c r="I13" s="34"/>
      <c r="J13" s="33"/>
      <c r="K13" s="111"/>
    </row>
    <row r="14" spans="2:11" ht="21.75">
      <c r="B14" s="31"/>
      <c r="C14" s="32"/>
      <c r="D14" s="33"/>
      <c r="E14" s="38"/>
      <c r="F14" s="9" t="s">
        <v>2</v>
      </c>
      <c r="G14" s="9" t="s">
        <v>3</v>
      </c>
      <c r="H14" s="36"/>
      <c r="I14" s="34"/>
      <c r="J14" s="33"/>
      <c r="K14" s="111"/>
    </row>
    <row r="15" spans="5:11" ht="21.75">
      <c r="E15" s="57" t="s">
        <v>39</v>
      </c>
      <c r="F15" s="58">
        <f>COUNTIF($F$10:$F$11,"ไม่เสี่ยง")</f>
        <v>0</v>
      </c>
      <c r="G15" s="58">
        <f>COUNTIF($G$10:$G$11,"ไม่เสี่ยง")</f>
        <v>0</v>
      </c>
      <c r="K15" s="111"/>
    </row>
    <row r="16" spans="5:7" ht="21">
      <c r="E16" s="33" t="s">
        <v>16</v>
      </c>
      <c r="F16" s="45">
        <f>_xlfn.COUNTIFS($F$10:$F$11,"ไม่เสี่ยง",$H$10:$H$11,"ไวรัส")</f>
        <v>0</v>
      </c>
      <c r="G16" s="45">
        <f>_xlfn.COUNTIFS($G$10:$G$11,"ไม่เสี่ยง",$H$10:$H$11,"ไวรัส")</f>
        <v>0</v>
      </c>
    </row>
    <row r="17" spans="5:7" ht="21">
      <c r="E17" s="46" t="s">
        <v>22</v>
      </c>
      <c r="F17" s="45">
        <f>_xlfn.COUNTIFS($F$10:$F$11,"ไม่เสี่ยง",$H$10:$H$11,"แบคทีเรีย")</f>
        <v>0</v>
      </c>
      <c r="G17" s="45">
        <f>_xlfn.COUNTIFS($G$10:$G$11,"ไม่เสี่ยง",$H$10:$H$11,"แบคทีเรีย")</f>
        <v>0</v>
      </c>
    </row>
    <row r="18" spans="5:7" ht="21">
      <c r="E18" s="46" t="s">
        <v>10</v>
      </c>
      <c r="F18" s="45">
        <f>_xlfn.COUNTIFS($F$10:$F$11,"ไม่เสี่ยง",$H$10:$H$11,"ปรสิต")</f>
        <v>0</v>
      </c>
      <c r="G18" s="45">
        <f>_xlfn.COUNTIFS($G$10:$G$11,"ไม่เสี่ยง",$H$10:$H$11,"ปรสิต")</f>
        <v>0</v>
      </c>
    </row>
    <row r="19" spans="5:7" ht="21">
      <c r="E19" s="47" t="s">
        <v>11</v>
      </c>
      <c r="F19" s="48">
        <f>_xlfn.COUNTIFS($F$10:$F$11,"ไม่เสี่ยง",$H$10:$H$11,"รา")</f>
        <v>0</v>
      </c>
      <c r="G19" s="48">
        <f>_xlfn.COUNTIFS($G$10:$G$11,"ไม่เสี่ยง",$H$10:$H$11,"รา")</f>
        <v>0</v>
      </c>
    </row>
    <row r="20" spans="5:9" ht="21">
      <c r="E20" s="44" t="s">
        <v>25</v>
      </c>
      <c r="F20" s="10">
        <f>COUNTIF($F$10:$F$11,"1")</f>
        <v>0</v>
      </c>
      <c r="G20" s="10">
        <f>COUNTIF($G$10:$G$11,"1")</f>
        <v>0</v>
      </c>
      <c r="H20" s="8"/>
      <c r="I20" s="8"/>
    </row>
    <row r="21" spans="5:7" ht="21">
      <c r="E21" s="33" t="s">
        <v>16</v>
      </c>
      <c r="F21" s="45">
        <f>_xlfn.COUNTIFS($F$10:$F$11,"1",$H$10:$H$11,"ไวรัส")</f>
        <v>0</v>
      </c>
      <c r="G21" s="45">
        <f>_xlfn.COUNTIFS($G$10:$G$11,"1",$H$10:$H$11,"ไวรัส")</f>
        <v>0</v>
      </c>
    </row>
    <row r="22" spans="5:7" ht="21">
      <c r="E22" s="46" t="s">
        <v>22</v>
      </c>
      <c r="F22" s="45">
        <f>_xlfn.COUNTIFS($F$10:$F$11,"1",$H$10:$H$11,"แบคทีเรีย")</f>
        <v>0</v>
      </c>
      <c r="G22" s="45">
        <f>_xlfn.COUNTIFS($G$10:$G$11,"1",$H$10:$H$11,"แบคทีเรีย")</f>
        <v>0</v>
      </c>
    </row>
    <row r="23" spans="5:7" ht="21">
      <c r="E23" s="46" t="s">
        <v>10</v>
      </c>
      <c r="F23" s="45">
        <f>_xlfn.COUNTIFS($F$10:$F$11,"1",$H$10:$H$11,"ปรสิต")</f>
        <v>0</v>
      </c>
      <c r="G23" s="45">
        <f>_xlfn.COUNTIFS($G$10:$G$11,"1",$H$10:$H$11,"ปรสิต")</f>
        <v>0</v>
      </c>
    </row>
    <row r="24" spans="5:7" ht="21">
      <c r="E24" s="47" t="s">
        <v>11</v>
      </c>
      <c r="F24" s="48">
        <f>_xlfn.COUNTIFS($F$10:$F$11,"1",$H$10:$H$11,"รา")</f>
        <v>0</v>
      </c>
      <c r="G24" s="48">
        <f>_xlfn.COUNTIFS($G$10:$G$11,"1",$H$10:$H$11,"รา")</f>
        <v>0</v>
      </c>
    </row>
    <row r="25" spans="5:7" ht="21">
      <c r="E25" s="44" t="s">
        <v>38</v>
      </c>
      <c r="F25" s="10">
        <f>COUNTIF($F$10:$F$11,"2")</f>
        <v>2</v>
      </c>
      <c r="G25" s="10">
        <f>COUNTIF($G$10:$G$11,"2")</f>
        <v>2</v>
      </c>
    </row>
    <row r="26" spans="5:7" ht="21">
      <c r="E26" s="33" t="s">
        <v>16</v>
      </c>
      <c r="F26" s="45">
        <f>_xlfn.COUNTIFS($F$10:$F$11,"2",$H$10:$H$11,"ไวรัส")</f>
        <v>0</v>
      </c>
      <c r="G26" s="45">
        <f>_xlfn.COUNTIFS($G$10:$G$11,"2",$H$10:$H$11,"ไวรัส")</f>
        <v>0</v>
      </c>
    </row>
    <row r="27" spans="5:7" ht="21">
      <c r="E27" s="46" t="s">
        <v>22</v>
      </c>
      <c r="F27" s="45">
        <f>_xlfn.COUNTIFS($F$10:$F$11,"2",$H$10:$H$11,"แบคทีเรีย")</f>
        <v>2</v>
      </c>
      <c r="G27" s="45">
        <f>_xlfn.COUNTIFS($G$10:$G$11,"2",$H$10:$H$11,"แบคทีเรีย")</f>
        <v>2</v>
      </c>
    </row>
    <row r="28" spans="5:7" ht="21">
      <c r="E28" s="46" t="s">
        <v>10</v>
      </c>
      <c r="F28" s="45">
        <f>_xlfn.COUNTIFS($F$10:$F$11,"2",$H$10:$H$11,"ปรสิต")</f>
        <v>0</v>
      </c>
      <c r="G28" s="45">
        <f>_xlfn.COUNTIFS($G$10:$G$11,"2",$H$10:$H$11,"ปรสิต")</f>
        <v>0</v>
      </c>
    </row>
    <row r="29" spans="5:7" ht="21">
      <c r="E29" s="46" t="s">
        <v>11</v>
      </c>
      <c r="F29" s="45">
        <f>_xlfn.COUNTIFS($F$10:$F$11,"2",$H$10:$H$11,"รา")</f>
        <v>0</v>
      </c>
      <c r="G29" s="45">
        <f>_xlfn.COUNTIFS($G$10:$G$11,"2",$H$10:$H$11,"รา")</f>
        <v>0</v>
      </c>
    </row>
    <row r="30" spans="5:7" ht="21">
      <c r="E30" s="49" t="s">
        <v>24</v>
      </c>
      <c r="F30" s="48">
        <v>0</v>
      </c>
      <c r="G30" s="48">
        <v>0</v>
      </c>
    </row>
    <row r="31" spans="5:7" ht="21">
      <c r="E31" s="50" t="s">
        <v>33</v>
      </c>
      <c r="F31" s="10">
        <f>COUNTIF($F$10:$F$11,"3")</f>
        <v>0</v>
      </c>
      <c r="G31" s="45" t="e">
        <f>COUNTIF(#REF!,"3")</f>
        <v>#REF!</v>
      </c>
    </row>
    <row r="32" spans="5:8" ht="21">
      <c r="E32" s="33" t="s">
        <v>16</v>
      </c>
      <c r="F32" s="45">
        <f>_xlfn.COUNTIFS($F$10:$F$11,"3",$H$10:$H$11,"ไวรัส")</f>
        <v>0</v>
      </c>
      <c r="G32" s="45">
        <f>_xlfn.COUNTIFS($G$10:$G$11,"3",$H$10:$H$11,"ไวรัส")</f>
        <v>0</v>
      </c>
      <c r="H32" s="41"/>
    </row>
    <row r="33" spans="5:7" ht="21">
      <c r="E33" s="46" t="s">
        <v>22</v>
      </c>
      <c r="F33" s="45">
        <f>_xlfn.COUNTIFS($F$10:$F$11,"3",$H$10:$H$11,"แบคทีเรีย")</f>
        <v>0</v>
      </c>
      <c r="G33" s="45">
        <f>_xlfn.COUNTIFS($G$10:$G$11,"3",$H$10:$H$11,"แบคทีเรีย")</f>
        <v>0</v>
      </c>
    </row>
    <row r="34" spans="5:7" ht="21">
      <c r="E34" s="46" t="s">
        <v>10</v>
      </c>
      <c r="F34" s="45">
        <f>_xlfn.COUNTIFS($F$10:$F$11,"3",$H$10:$H$11,"ปรสิต")</f>
        <v>0</v>
      </c>
      <c r="G34" s="45">
        <f>_xlfn.COUNTIFS($G$10:$G$11,"3",$H$10:$H$11,"ปรสิต")</f>
        <v>0</v>
      </c>
    </row>
    <row r="35" spans="5:7" ht="21">
      <c r="E35" s="46" t="s">
        <v>11</v>
      </c>
      <c r="F35" s="45">
        <f>_xlfn.COUNTIFS($F$10:$F$11,"3",$H$10:$H$11,"รา")</f>
        <v>0</v>
      </c>
      <c r="G35" s="45">
        <f>_xlfn.COUNTIFS($G$10:$G$11,"3",$H$10:$H$11,"รา")</f>
        <v>0</v>
      </c>
    </row>
    <row r="36" spans="5:7" ht="21">
      <c r="E36" s="49" t="s">
        <v>26</v>
      </c>
      <c r="F36" s="14">
        <v>0</v>
      </c>
      <c r="G36" s="14">
        <v>0</v>
      </c>
    </row>
    <row r="37" spans="5:7" ht="21">
      <c r="E37" s="50" t="s">
        <v>34</v>
      </c>
      <c r="F37" s="10">
        <f>COUNTIF($F$10:$F$11,"4")</f>
        <v>0</v>
      </c>
      <c r="G37" s="10">
        <v>0</v>
      </c>
    </row>
    <row r="38" spans="5:7" ht="21">
      <c r="E38" s="49" t="s">
        <v>27</v>
      </c>
      <c r="F38" s="14">
        <v>0</v>
      </c>
      <c r="G38" s="14">
        <v>0</v>
      </c>
    </row>
    <row r="39" spans="5:7" ht="84">
      <c r="E39" s="51" t="s">
        <v>35</v>
      </c>
      <c r="F39" s="10">
        <f>COUNTIF($F$10:$F$11,"not available")</f>
        <v>0</v>
      </c>
      <c r="G39" s="10">
        <f>COUNTIF($F$10:$F$3623,"not available")</f>
        <v>0</v>
      </c>
    </row>
    <row r="40" spans="5:7" ht="21">
      <c r="E40" s="51" t="s">
        <v>32</v>
      </c>
      <c r="F40" s="10">
        <f>COUNTIF(F10:F11,"unknown")</f>
        <v>0</v>
      </c>
      <c r="G40" s="10">
        <f>COUNTIF(G10:G11,"unknown")</f>
        <v>0</v>
      </c>
    </row>
    <row r="41" spans="5:8" ht="21.75" thickBot="1">
      <c r="E41" s="52" t="s">
        <v>23</v>
      </c>
      <c r="F41" s="53">
        <f>F15+F20+F25+F31+F39+F40</f>
        <v>2</v>
      </c>
      <c r="G41" s="53" t="e">
        <f>G15+G20+G25+G31+G39+G40</f>
        <v>#REF!</v>
      </c>
      <c r="H41" s="42" t="s">
        <v>21</v>
      </c>
    </row>
    <row r="42" ht="21.75" thickTop="1"/>
    <row r="47" ht="21">
      <c r="E47" s="1"/>
    </row>
  </sheetData>
  <sheetProtection/>
  <mergeCells count="15">
    <mergeCell ref="M8:M9"/>
    <mergeCell ref="N8:N9"/>
    <mergeCell ref="O8:O9"/>
    <mergeCell ref="L8:L9"/>
    <mergeCell ref="P8:P9"/>
    <mergeCell ref="A6:J6"/>
    <mergeCell ref="A8:A9"/>
    <mergeCell ref="Q8:Q9"/>
    <mergeCell ref="B8:C8"/>
    <mergeCell ref="D8:D9"/>
    <mergeCell ref="E8:E9"/>
    <mergeCell ref="F8:G8"/>
    <mergeCell ref="H8:H9"/>
    <mergeCell ref="I8:I9"/>
    <mergeCell ref="K8:K9"/>
  </mergeCells>
  <hyperlinks>
    <hyperlink ref="I4" r:id="rId1" display="รายการเชื้อโรค"/>
  </hyperlinks>
  <printOptions/>
  <pageMargins left="0.2362204724409449" right="0.2362204724409449" top="0.7480314960629921" bottom="0.7480314960629921" header="0.31496062992125984" footer="0.31496062992125984"/>
  <pageSetup orientation="landscape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DMSc</dc:creator>
  <cp:keywords/>
  <dc:description/>
  <cp:lastModifiedBy>Aum</cp:lastModifiedBy>
  <cp:lastPrinted>2019-09-15T16:19:49Z</cp:lastPrinted>
  <dcterms:created xsi:type="dcterms:W3CDTF">2017-06-21T08:32:44Z</dcterms:created>
  <dcterms:modified xsi:type="dcterms:W3CDTF">2019-09-18T08:08:12Z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